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11520" yWindow="0" windowWidth="11520" windowHeight="12360" activeTab="0"/>
  </bookViews>
  <sheets>
    <sheet name="Toetuste jaotus" sheetId="3" r:id="rId1"/>
    <sheet name="Leht2" sheetId="5" r:id="rId2"/>
    <sheet name="punktid2" sheetId="4" r:id="rId3"/>
    <sheet name="Sheet1" sheetId="7" r:id="rId4"/>
  </sheets>
  <externalReferences>
    <externalReference r:id="rId7"/>
  </externalReferences>
  <definedNames/>
  <calcPr calcId="191029"/>
</workbook>
</file>

<file path=xl/sharedStrings.xml><?xml version="1.0" encoding="utf-8"?>
<sst xmlns="http://schemas.openxmlformats.org/spreadsheetml/2006/main" count="1853" uniqueCount="431">
  <si>
    <t>MU</t>
  </si>
  <si>
    <t>CFC SPORDIKLUBI</t>
  </si>
  <si>
    <t>VILJANDI RATTAKLUBI</t>
  </si>
  <si>
    <t>REIN TAARAMÄE RATTAKLUBI</t>
  </si>
  <si>
    <t>KALEVI JALGRATTAKOOL</t>
  </si>
  <si>
    <t>HAANJA RATTAKLUBI</t>
  </si>
  <si>
    <t>TARTU ÜLIKOOLI AKADEEMILINE SPORDIKLUBI</t>
  </si>
  <si>
    <t>SMART SPORT</t>
  </si>
  <si>
    <t>MJ</t>
  </si>
  <si>
    <t>KUUSALU RATTAKLUBI</t>
  </si>
  <si>
    <t>PÄRNU KALEV SPORDIKOOL</t>
  </si>
  <si>
    <t>HAUKA VELOKLUBI</t>
  </si>
  <si>
    <t>RAPLAMAA RATTAKLUBI KOMO</t>
  </si>
  <si>
    <t>NJ</t>
  </si>
  <si>
    <t>M16</t>
  </si>
  <si>
    <t>PELOTON</t>
  </si>
  <si>
    <t>PORTER RACING</t>
  </si>
  <si>
    <t>N16</t>
  </si>
  <si>
    <t>M14</t>
  </si>
  <si>
    <t>SPORDIKLUBI RAKKE</t>
  </si>
  <si>
    <t>N14</t>
  </si>
  <si>
    <t>Tartu Ülikooli Akadeemiline Spordiklubi</t>
  </si>
  <si>
    <t>Viljandi Rattaklubi</t>
  </si>
  <si>
    <t>Tartu SK Velo</t>
  </si>
  <si>
    <t>CFC Spordiklubi</t>
  </si>
  <si>
    <t>Kalevi Jalgrattakool</t>
  </si>
  <si>
    <t>Rein Taaramäe Rattaklubi</t>
  </si>
  <si>
    <t>Peloton</t>
  </si>
  <si>
    <t>Haanja Rattaklubi</t>
  </si>
  <si>
    <t>Kuusalu Rattaklubi</t>
  </si>
  <si>
    <t>Nõmme Rattaklubi</t>
  </si>
  <si>
    <t>Porter Racing</t>
  </si>
  <si>
    <t>Kokku</t>
  </si>
  <si>
    <t>BMX</t>
  </si>
  <si>
    <t>TARTU SK VELO</t>
  </si>
  <si>
    <t>Noored</t>
  </si>
  <si>
    <t>MNT</t>
  </si>
  <si>
    <t>MTB</t>
  </si>
  <si>
    <t>Jrk.</t>
  </si>
  <si>
    <t>Klubi</t>
  </si>
  <si>
    <t>Asukoht</t>
  </si>
  <si>
    <t>Punkte kokku</t>
  </si>
  <si>
    <t>Raha Kokku</t>
  </si>
  <si>
    <t>Raha kokku</t>
  </si>
  <si>
    <t>Tallinn</t>
  </si>
  <si>
    <t>Tartu</t>
  </si>
  <si>
    <t>Pärnu Kalev SK</t>
  </si>
  <si>
    <t>Pärnu</t>
  </si>
  <si>
    <t>Viljandi</t>
  </si>
  <si>
    <t>SK Rakke</t>
  </si>
  <si>
    <t>Kuusalu</t>
  </si>
  <si>
    <t>Narva</t>
  </si>
  <si>
    <t>Eesti Jalgratturite Liit</t>
  </si>
  <si>
    <t>%</t>
  </si>
  <si>
    <t>kokku</t>
  </si>
  <si>
    <t>Punktid kokku</t>
  </si>
  <si>
    <t>Noorte punktid</t>
  </si>
  <si>
    <t>1 punkti hind</t>
  </si>
  <si>
    <t>MAANTEE</t>
  </si>
  <si>
    <t>MAASTIKURATTASÕIT</t>
  </si>
  <si>
    <t>Airpark spordiklubi</t>
  </si>
  <si>
    <t>Smart Sport</t>
  </si>
  <si>
    <t>NU</t>
  </si>
  <si>
    <t>M/NU</t>
  </si>
  <si>
    <t>OTEPÄÄ RATTAKLUBI</t>
  </si>
  <si>
    <t>Hauka Veloklubi</t>
  </si>
  <si>
    <t>Otepää Rattaklubi</t>
  </si>
  <si>
    <t>KOKKU</t>
  </si>
  <si>
    <t>Noortespordi toetus</t>
  </si>
  <si>
    <t>EJL</t>
  </si>
  <si>
    <t>Harjumaa</t>
  </si>
  <si>
    <t>Võrumaa</t>
  </si>
  <si>
    <t>Järvamaa</t>
  </si>
  <si>
    <t>Otepää</t>
  </si>
  <si>
    <t>CYCLO-CROSS</t>
  </si>
  <si>
    <t>1 punkt - €</t>
  </si>
  <si>
    <t>M/NU punktid</t>
  </si>
  <si>
    <t>Registri nr.</t>
  </si>
  <si>
    <t>M10</t>
  </si>
  <si>
    <t>M12</t>
  </si>
  <si>
    <t>M6</t>
  </si>
  <si>
    <t>N12</t>
  </si>
  <si>
    <t>M8</t>
  </si>
  <si>
    <t>N10</t>
  </si>
  <si>
    <t>Saku</t>
  </si>
  <si>
    <t>Lääne-Viru maakond</t>
  </si>
  <si>
    <t>N8</t>
  </si>
  <si>
    <t xml:space="preserve">Noored 80 % </t>
  </si>
  <si>
    <t xml:space="preserve">M/NU 20% </t>
  </si>
  <si>
    <t>TREKK</t>
  </si>
  <si>
    <t>Raplamaa Rattaklubi KOMO</t>
  </si>
  <si>
    <t>Raplamaa</t>
  </si>
  <si>
    <t>Riikliku noorte tippspordi toetuse jaotus 2023. aastaks</t>
  </si>
  <si>
    <t>NÕMME RATTAKOOL</t>
  </si>
  <si>
    <t>JALGRATTAKLUBI PARALEPA</t>
  </si>
  <si>
    <t>BMX Racing Estonia</t>
  </si>
  <si>
    <t>Jalgrattaklubi Paralepa</t>
  </si>
  <si>
    <t>Haapsalu</t>
  </si>
  <si>
    <t>Litsents</t>
  </si>
  <si>
    <t>V.kl</t>
  </si>
  <si>
    <t>Nimi</t>
  </si>
  <si>
    <t>Koht</t>
  </si>
  <si>
    <t>CFC</t>
  </si>
  <si>
    <t>KJK</t>
  </si>
  <si>
    <t>PKA</t>
  </si>
  <si>
    <t>TYS</t>
  </si>
  <si>
    <t>POR</t>
  </si>
  <si>
    <t>PEL</t>
  </si>
  <si>
    <t>KRK</t>
  </si>
  <si>
    <t>TAT</t>
  </si>
  <si>
    <t>RAK</t>
  </si>
  <si>
    <t>SMA</t>
  </si>
  <si>
    <t>HRK</t>
  </si>
  <si>
    <t>VRK</t>
  </si>
  <si>
    <t>LER</t>
  </si>
  <si>
    <t>RTR</t>
  </si>
  <si>
    <t>KMO</t>
  </si>
  <si>
    <t>PAR</t>
  </si>
  <si>
    <t>NRK</t>
  </si>
  <si>
    <t>Ron Rooni</t>
  </si>
  <si>
    <t>Riko Tammepuu</t>
  </si>
  <si>
    <t>Sebastian Suppi</t>
  </si>
  <si>
    <t>Joonas Puuraid</t>
  </si>
  <si>
    <t>Glen Gregory Kõiv</t>
  </si>
  <si>
    <t>Lukas Kolk</t>
  </si>
  <si>
    <t>Karel Gustav Rei</t>
  </si>
  <si>
    <t>Ralf Hürden</t>
  </si>
  <si>
    <t>Carl Peeter Dooner</t>
  </si>
  <si>
    <t>Bryan Nuuma</t>
  </si>
  <si>
    <t>Henri Lehtsalu</t>
  </si>
  <si>
    <t>Henri Arjus</t>
  </si>
  <si>
    <t>Martti Lenzius</t>
  </si>
  <si>
    <t>Gabriel Helmut Aduson</t>
  </si>
  <si>
    <t>Oskar Küüt</t>
  </si>
  <si>
    <t>Thristan Paju</t>
  </si>
  <si>
    <t>Joonas Vilu</t>
  </si>
  <si>
    <t>Arseni Laidinen</t>
  </si>
  <si>
    <t>Artjom Köster</t>
  </si>
  <si>
    <t>Rando Marten Evendi</t>
  </si>
  <si>
    <t>Lauren Pohl</t>
  </si>
  <si>
    <t>Natali Nora Nigul</t>
  </si>
  <si>
    <t>Karolin Surva</t>
  </si>
  <si>
    <t>Carol Kuuskman</t>
  </si>
  <si>
    <t>Tauri Jürisaar</t>
  </si>
  <si>
    <t>Maria Jürisaar</t>
  </si>
  <si>
    <t>NOORED</t>
  </si>
  <si>
    <t>U</t>
  </si>
  <si>
    <t>Annabrit Prants</t>
  </si>
  <si>
    <t>Elisabeth Ebras</t>
  </si>
  <si>
    <t>Mia Carla Tegelmann</t>
  </si>
  <si>
    <t>Oliver Mätik</t>
  </si>
  <si>
    <t>Markus Mäeuibo</t>
  </si>
  <si>
    <t>Richard Ründva</t>
  </si>
  <si>
    <t>Zlata Broniševskaja</t>
  </si>
  <si>
    <t>Armin Martin Akkel</t>
  </si>
  <si>
    <t>Harri Alfred Koonik</t>
  </si>
  <si>
    <t>Aaron Parker Järveoja</t>
  </si>
  <si>
    <t>Marko Vain</t>
  </si>
  <si>
    <t>Markus Aleksander Saar</t>
  </si>
  <si>
    <t>Evar Saul</t>
  </si>
  <si>
    <t>Herlen Kajo</t>
  </si>
  <si>
    <t>Andreas Vilbaste</t>
  </si>
  <si>
    <t>Sten Erik Soiver</t>
  </si>
  <si>
    <t>Meelis Anipai</t>
  </si>
  <si>
    <t>Robert Sebastian Heinsar</t>
  </si>
  <si>
    <t>Uko Hommik</t>
  </si>
  <si>
    <t>Tomi Siilbek</t>
  </si>
  <si>
    <t>Rasmus Nõmm</t>
  </si>
  <si>
    <t>Elar Smirnov</t>
  </si>
  <si>
    <t>Rünno Raadla</t>
  </si>
  <si>
    <t>Raul Opikov</t>
  </si>
  <si>
    <t>Norbert Noot</t>
  </si>
  <si>
    <t>Maria Dolores Sova</t>
  </si>
  <si>
    <t>Markus Leidt</t>
  </si>
  <si>
    <t>Ken Post</t>
  </si>
  <si>
    <t>Rait Veevo</t>
  </si>
  <si>
    <t>Oliver Rüster</t>
  </si>
  <si>
    <t>Robert Lepik</t>
  </si>
  <si>
    <t>Robin Luht</t>
  </si>
  <si>
    <t>Liisi Lohk</t>
  </si>
  <si>
    <t>Laura Lizette Sander</t>
  </si>
  <si>
    <t>Mik Madisson</t>
  </si>
  <si>
    <t>Mikk Bauer</t>
  </si>
  <si>
    <t>Mairon Milistver</t>
  </si>
  <si>
    <t>Virgo Mitt</t>
  </si>
  <si>
    <t>Silvia Türkson</t>
  </si>
  <si>
    <t>Mariann Koik</t>
  </si>
  <si>
    <t>Hugo-Hendrik Orav</t>
  </si>
  <si>
    <t>Mihkel Arro</t>
  </si>
  <si>
    <t>Marten Konga</t>
  </si>
  <si>
    <t>Laur Tammin</t>
  </si>
  <si>
    <t>Gregor Vain</t>
  </si>
  <si>
    <t>Eliise Kivistu</t>
  </si>
  <si>
    <t>Mairit Kaarjärv</t>
  </si>
  <si>
    <t>Karl Kurits</t>
  </si>
  <si>
    <t>Joonas Jaht</t>
  </si>
  <si>
    <t>Marten Olo</t>
  </si>
  <si>
    <t>Georg Karlep</t>
  </si>
  <si>
    <t>Kert Järva</t>
  </si>
  <si>
    <t>Hannah Kaljur</t>
  </si>
  <si>
    <t>Lauri Tamm</t>
  </si>
  <si>
    <t>Aaron Aus</t>
  </si>
  <si>
    <t>Carmen-Anete Plakso</t>
  </si>
  <si>
    <t>Linda Silmere</t>
  </si>
  <si>
    <t>Henry Närap</t>
  </si>
  <si>
    <t>Andri Pärn</t>
  </si>
  <si>
    <t>Karl Kiviväli</t>
  </si>
  <si>
    <t>Maximilian Huck</t>
  </si>
  <si>
    <t>Hannes Ahman</t>
  </si>
  <si>
    <t>Oskar-Martin Ruder</t>
  </si>
  <si>
    <t>Mattias Allika</t>
  </si>
  <si>
    <t>Kristel Sandra Soonik</t>
  </si>
  <si>
    <t>Marcus Kiilaspea</t>
  </si>
  <si>
    <t>Elina Tasane</t>
  </si>
  <si>
    <t>Aidi Gerde Tuisk</t>
  </si>
  <si>
    <t>Gleb Karpenko</t>
  </si>
  <si>
    <t>Romet Pajur</t>
  </si>
  <si>
    <t>KLUBI CYCLING TARTU</t>
  </si>
  <si>
    <t>ERA</t>
  </si>
  <si>
    <t>Eesti meistrivõistlused kriteeriumis</t>
  </si>
  <si>
    <t>Eesti meistrivõistlused grupisõidus</t>
  </si>
  <si>
    <t>Eesti meistrivõistlused eraldistardis</t>
  </si>
  <si>
    <t>EMV XCC</t>
  </si>
  <si>
    <t>EMV XCO</t>
  </si>
  <si>
    <t>EMV DHI</t>
  </si>
  <si>
    <t>EMV teatekrossis</t>
  </si>
  <si>
    <t>Tõnis Mugra</t>
  </si>
  <si>
    <t>BRE</t>
  </si>
  <si>
    <t>Loore Lemloch</t>
  </si>
  <si>
    <t>Oskar Järv</t>
  </si>
  <si>
    <t>Hendrik Puuraid</t>
  </si>
  <si>
    <t>Hugo Meidla</t>
  </si>
  <si>
    <t>Lukas Bobkin</t>
  </si>
  <si>
    <t>Niklas Lond</t>
  </si>
  <si>
    <t>Frank Maripuu</t>
  </si>
  <si>
    <t>Silver Kross</t>
  </si>
  <si>
    <t>Paul Pruuli</t>
  </si>
  <si>
    <t>HAV</t>
  </si>
  <si>
    <t>Andri Pilv</t>
  </si>
  <si>
    <t>Mairon Niilus</t>
  </si>
  <si>
    <t>BMX RACING ESTONIA MTÜ</t>
  </si>
  <si>
    <t>Marta Mõttus</t>
  </si>
  <si>
    <t>Matthias Mõttus</t>
  </si>
  <si>
    <t>Marii-Isabel Allikberg</t>
  </si>
  <si>
    <t>Oskar Märs</t>
  </si>
  <si>
    <t>Joanna Maria Seppo</t>
  </si>
  <si>
    <t>Carola Hirv</t>
  </si>
  <si>
    <t>Maarius Hirv</t>
  </si>
  <si>
    <t>Elvis Ormus</t>
  </si>
  <si>
    <t>Rihard Mägi</t>
  </si>
  <si>
    <t>Robert Laht</t>
  </si>
  <si>
    <t>Robin Talumaa</t>
  </si>
  <si>
    <t>Joosep Mesi</t>
  </si>
  <si>
    <t>Ott Palu</t>
  </si>
  <si>
    <t>PÕLTSAMAA JALGRATTAKLUBI</t>
  </si>
  <si>
    <t>Siim Savik</t>
  </si>
  <si>
    <t>PJK</t>
  </si>
  <si>
    <t>UUESALU SPORDIKLUBI</t>
  </si>
  <si>
    <t>Joonas Vaikmäe</t>
  </si>
  <si>
    <t>VEL</t>
  </si>
  <si>
    <t>Daniel Veškov</t>
  </si>
  <si>
    <t>USK</t>
  </si>
  <si>
    <t>Georg Roose</t>
  </si>
  <si>
    <t>Ats Simisker</t>
  </si>
  <si>
    <t>Linda Lensment</t>
  </si>
  <si>
    <t>Magnus Normak</t>
  </si>
  <si>
    <t>Oliver Läänsoo</t>
  </si>
  <si>
    <t>Richard Hynninen</t>
  </si>
  <si>
    <t>Riko Mäeuibo</t>
  </si>
  <si>
    <t>Tarvi Tuisk</t>
  </si>
  <si>
    <t>Mirt Ärm</t>
  </si>
  <si>
    <t>Kristo Õruste</t>
  </si>
  <si>
    <t>Hardy Grünberg</t>
  </si>
  <si>
    <t>Egert Tammeleht</t>
  </si>
  <si>
    <t>Berit Grünberg</t>
  </si>
  <si>
    <t>Silver Semjonov</t>
  </si>
  <si>
    <t>Jorgen Järvsoo</t>
  </si>
  <si>
    <t>EMV Cyclo-Cross</t>
  </si>
  <si>
    <t>CX</t>
  </si>
  <si>
    <t>Maribel Rannala</t>
  </si>
  <si>
    <t>Sten Markus Ringi</t>
  </si>
  <si>
    <t>Kristjan Tsanev</t>
  </si>
  <si>
    <t>Peeter Tsanev</t>
  </si>
  <si>
    <t>Georg Salupuu</t>
  </si>
  <si>
    <t>Mauro Erik Saar</t>
  </si>
  <si>
    <t>Artem Shelenkov</t>
  </si>
  <si>
    <t>Kostiantyn Hrishnyi</t>
  </si>
  <si>
    <t>Greg-Emil Pärn</t>
  </si>
  <si>
    <t>Gevert Aola</t>
  </si>
  <si>
    <t>Tauri Soeson</t>
  </si>
  <si>
    <t>Pärtel Valge</t>
  </si>
  <si>
    <t>Frank Aron Ragilo</t>
  </si>
  <si>
    <t>Triinebel Kuris</t>
  </si>
  <si>
    <t>AIR</t>
  </si>
  <si>
    <t>Mikk Metsaots</t>
  </si>
  <si>
    <t>Gerhard Rumm</t>
  </si>
  <si>
    <t>Hugo Hermaste</t>
  </si>
  <si>
    <t>Mirko Haav</t>
  </si>
  <si>
    <t>Roben Papitalo</t>
  </si>
  <si>
    <t>Luukas Lajal</t>
  </si>
  <si>
    <t>Oskar Mändla</t>
  </si>
  <si>
    <t>Rommi Maidla</t>
  </si>
  <si>
    <t>Trevor Uiga</t>
  </si>
  <si>
    <t>Markus Sebastian Rüütel</t>
  </si>
  <si>
    <t>Rolef Luts</t>
  </si>
  <si>
    <t>Andreas Gerberson</t>
  </si>
  <si>
    <t>Georg Ruubel</t>
  </si>
  <si>
    <t>Mark Rodin</t>
  </si>
  <si>
    <t>Roco Tali</t>
  </si>
  <si>
    <t>Gregor Gilden</t>
  </si>
  <si>
    <t>BMX Estonian Open Cup I "King of Tallinn"</t>
  </si>
  <si>
    <t>BMX Estonian Open Cup II "Tribute to BMX Moms"</t>
  </si>
  <si>
    <t>EMV BMX krossis</t>
  </si>
  <si>
    <t>BMX Estonian Open Cup IV "Tallinn Championships"</t>
  </si>
  <si>
    <t>BMX Estonian Open Cup V "Independent Estonia"</t>
  </si>
  <si>
    <t>BMX Estonian Open Cup kokkuvõte</t>
  </si>
  <si>
    <t>BMX TALLINN</t>
  </si>
  <si>
    <t>Mattias Vapper</t>
  </si>
  <si>
    <t>BMT</t>
  </si>
  <si>
    <t>Konrad Kasemaa</t>
  </si>
  <si>
    <t>Marten Looväli</t>
  </si>
  <si>
    <t>Oliver Pauskar</t>
  </si>
  <si>
    <t>Herman Saar</t>
  </si>
  <si>
    <t>Hugo Saar</t>
  </si>
  <si>
    <t>Kennert Arakas</t>
  </si>
  <si>
    <t>Ever Richard Rannamets</t>
  </si>
  <si>
    <t>Frants Kirsipuu</t>
  </si>
  <si>
    <t>Karl Pauskar</t>
  </si>
  <si>
    <t>SPORDIKLUBI AIRPARK</t>
  </si>
  <si>
    <t>Paula Palmiste</t>
  </si>
  <si>
    <t>Laura Kiss</t>
  </si>
  <si>
    <t>Oliver-Sten Saar</t>
  </si>
  <si>
    <t>Rasmus Kiss</t>
  </si>
  <si>
    <t>Sten Tristan Raid</t>
  </si>
  <si>
    <t>Oliver-Siim Simenson</t>
  </si>
  <si>
    <t>Ruudi Lumiste</t>
  </si>
  <si>
    <t>Mattias Laur</t>
  </si>
  <si>
    <t>Airon Savi</t>
  </si>
  <si>
    <t>Remo Paur</t>
  </si>
  <si>
    <t>Jesse Laur</t>
  </si>
  <si>
    <t>Isabel Kiis</t>
  </si>
  <si>
    <t>Jasper Aleksander Teder</t>
  </si>
  <si>
    <t>Kenneth Keian</t>
  </si>
  <si>
    <t>Gregor Kiis</t>
  </si>
  <si>
    <t>Sebastian Paumets</t>
  </si>
  <si>
    <t>MTÜ KLUBI TARTU MARATON</t>
  </si>
  <si>
    <t>Emma Emilie Tammeleht</t>
  </si>
  <si>
    <t>Koit Carlos Kesa</t>
  </si>
  <si>
    <t>Brent Liiver</t>
  </si>
  <si>
    <t>Lauri Luht</t>
  </si>
  <si>
    <t>Karl Robert Valdre</t>
  </si>
  <si>
    <t>Elis Maarja Aardevälja</t>
  </si>
  <si>
    <t>Mirle-Neora Adusoo</t>
  </si>
  <si>
    <t>Matthias Kotkasets</t>
  </si>
  <si>
    <t>Lukas Mikk-Kirsme</t>
  </si>
  <si>
    <t>Kristen Kaur Aardevälja</t>
  </si>
  <si>
    <t>Oskar Kruus</t>
  </si>
  <si>
    <t>Artur Paluoja</t>
  </si>
  <si>
    <t>Mirjam Raun</t>
  </si>
  <si>
    <t>Adeele Tani</t>
  </si>
  <si>
    <t>Egor Lissov</t>
  </si>
  <si>
    <t>Danylo Mamedov</t>
  </si>
  <si>
    <t>Hugo Laev</t>
  </si>
  <si>
    <t>Bianka Leetberg</t>
  </si>
  <si>
    <t>Maia Tani</t>
  </si>
  <si>
    <t>Jaspar-Remi Soodla</t>
  </si>
  <si>
    <t>Kaari Visnapuu</t>
  </si>
  <si>
    <t>Lily Tera</t>
  </si>
  <si>
    <t>Rikojan Tugedam</t>
  </si>
  <si>
    <t>Henry Kivimägi</t>
  </si>
  <si>
    <t>Rahho Aunpuu</t>
  </si>
  <si>
    <t>Artur Lepik</t>
  </si>
  <si>
    <t>Joel Andreas Nurk</t>
  </si>
  <si>
    <t>Ats Helemets</t>
  </si>
  <si>
    <t>Romet Roosi</t>
  </si>
  <si>
    <t>Uko Rasmus Luht</t>
  </si>
  <si>
    <t>Mathias Poder</t>
  </si>
  <si>
    <t>Markus Mõttus</t>
  </si>
  <si>
    <t>Heron Helemets</t>
  </si>
  <si>
    <t>Gregor Sahk</t>
  </si>
  <si>
    <t>Indrek Mutso</t>
  </si>
  <si>
    <t>Jasper Kikerman</t>
  </si>
  <si>
    <t>Mattias Meltsov</t>
  </si>
  <si>
    <t>Hans Helemets</t>
  </si>
  <si>
    <t>Lukas Herman Staškevitš</t>
  </si>
  <si>
    <t>Loviise Ant</t>
  </si>
  <si>
    <t>Lenna Tigasing</t>
  </si>
  <si>
    <t>Lisandra Haljaste</t>
  </si>
  <si>
    <t>Ottomar Kodres</t>
  </si>
  <si>
    <t>Robin Roosna</t>
  </si>
  <si>
    <t>Kaspar Rebane</t>
  </si>
  <si>
    <t>Sebastian Ant</t>
  </si>
  <si>
    <t>Aaron Leon Portugov</t>
  </si>
  <si>
    <t>Gerdo Toomsalu</t>
  </si>
  <si>
    <t>Ottomar Saag</t>
  </si>
  <si>
    <t>Andreas Põder</t>
  </si>
  <si>
    <t>Edvin Jürgen</t>
  </si>
  <si>
    <t>Markus Mettus</t>
  </si>
  <si>
    <t>Gregor Roosna</t>
  </si>
  <si>
    <t>Harlet Lukas Laretei</t>
  </si>
  <si>
    <t>Roger Sepp</t>
  </si>
  <si>
    <t>Sebastian Rang</t>
  </si>
  <si>
    <t>Sabrina Frosch</t>
  </si>
  <si>
    <t>KTM</t>
  </si>
  <si>
    <t>2023 LER</t>
  </si>
  <si>
    <t xml:space="preserve"> </t>
  </si>
  <si>
    <t>2023 CFC</t>
  </si>
  <si>
    <t>Mark Peterson</t>
  </si>
  <si>
    <t>NEN</t>
  </si>
  <si>
    <t>NARVA SPORDIKOOL ENERGIA</t>
  </si>
  <si>
    <t>2023 era</t>
  </si>
  <si>
    <t>2023 ERA</t>
  </si>
  <si>
    <t>2023 BMX Tallinn</t>
  </si>
  <si>
    <t>Narva Spordikool Energia</t>
  </si>
  <si>
    <t>Põltsamaa Jalgrattaklubi</t>
  </si>
  <si>
    <t>Uuesalu Spordiklubi</t>
  </si>
  <si>
    <t>Põltsamaa</t>
  </si>
  <si>
    <t>2023 TAT</t>
  </si>
  <si>
    <t>CX TAT 2022</t>
  </si>
  <si>
    <t>PEL/RTR</t>
  </si>
  <si>
    <r>
      <t>1 punkt - 2,39</t>
    </r>
    <r>
      <rPr>
        <b/>
        <sz val="11"/>
        <rFont val="Calibri"/>
        <family val="2"/>
        <scheme val="minor"/>
      </rPr>
      <t xml:space="preserve">€ </t>
    </r>
  </si>
  <si>
    <t xml:space="preserve">1 punkt - 2,77€ </t>
  </si>
  <si>
    <t xml:space="preserve">1 punkt - 3,67€ </t>
  </si>
  <si>
    <t xml:space="preserve">1 punkt - 2,75€ </t>
  </si>
  <si>
    <t xml:space="preserve">1 punkt - 4,25€ </t>
  </si>
  <si>
    <t>1 punkt - 9,37€</t>
  </si>
  <si>
    <t>1 punkt - 4,71€</t>
  </si>
  <si>
    <t>Arvutuslik toetus</t>
  </si>
  <si>
    <t>kinnitatud toetus</t>
  </si>
  <si>
    <t>Väljamakse</t>
  </si>
  <si>
    <t xml:space="preserve">1 punkt - 291,15€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</si>
</sst>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r&quot;"/>
    <numFmt numFmtId="165" formatCode="#,##0.00\ _k_r"/>
    <numFmt numFmtId="166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181818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77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</cellStyleXfs>
  <cellXfs count="793">
    <xf numFmtId="0" fontId="0" fillId="0" borderId="0" xfId="0"/>
    <xf numFmtId="3" fontId="0" fillId="0" borderId="0" xfId="0" applyNumberFormat="1"/>
    <xf numFmtId="0" fontId="5" fillId="0" borderId="0" xfId="0" applyFont="1"/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" fontId="3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3" fillId="0" borderId="0" xfId="0" applyNumberFormat="1" applyFont="1"/>
    <xf numFmtId="4" fontId="0" fillId="0" borderId="0" xfId="0" applyNumberFormat="1"/>
    <xf numFmtId="0" fontId="5" fillId="0" borderId="3" xfId="0" applyFont="1" applyBorder="1"/>
    <xf numFmtId="1" fontId="3" fillId="3" borderId="2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right"/>
    </xf>
    <xf numFmtId="1" fontId="5" fillId="2" borderId="5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1" fontId="5" fillId="5" borderId="13" xfId="0" applyNumberFormat="1" applyFont="1" applyFill="1" applyBorder="1" applyAlignment="1">
      <alignment horizontal="center"/>
    </xf>
    <xf numFmtId="1" fontId="7" fillId="6" borderId="14" xfId="0" applyNumberFormat="1" applyFont="1" applyFill="1" applyBorder="1"/>
    <xf numFmtId="1" fontId="7" fillId="4" borderId="14" xfId="0" applyNumberFormat="1" applyFont="1" applyFill="1" applyBorder="1"/>
    <xf numFmtId="3" fontId="7" fillId="4" borderId="14" xfId="0" applyNumberFormat="1" applyFont="1" applyFill="1" applyBorder="1"/>
    <xf numFmtId="1" fontId="7" fillId="5" borderId="14" xfId="0" applyNumberFormat="1" applyFont="1" applyFill="1" applyBorder="1"/>
    <xf numFmtId="3" fontId="7" fillId="5" borderId="14" xfId="0" applyNumberFormat="1" applyFont="1" applyFill="1" applyBorder="1"/>
    <xf numFmtId="1" fontId="7" fillId="7" borderId="14" xfId="0" applyNumberFormat="1" applyFont="1" applyFill="1" applyBorder="1"/>
    <xf numFmtId="3" fontId="7" fillId="7" borderId="14" xfId="0" applyNumberFormat="1" applyFont="1" applyFill="1" applyBorder="1"/>
    <xf numFmtId="2" fontId="7" fillId="6" borderId="9" xfId="0" applyNumberFormat="1" applyFont="1" applyFill="1" applyBorder="1"/>
    <xf numFmtId="2" fontId="7" fillId="4" borderId="9" xfId="0" applyNumberFormat="1" applyFont="1" applyFill="1" applyBorder="1"/>
    <xf numFmtId="2" fontId="7" fillId="5" borderId="9" xfId="0" applyNumberFormat="1" applyFont="1" applyFill="1" applyBorder="1"/>
    <xf numFmtId="4" fontId="3" fillId="6" borderId="14" xfId="0" applyNumberFormat="1" applyFont="1" applyFill="1" applyBorder="1"/>
    <xf numFmtId="4" fontId="3" fillId="4" borderId="14" xfId="0" applyNumberFormat="1" applyFont="1" applyFill="1" applyBorder="1"/>
    <xf numFmtId="4" fontId="3" fillId="5" borderId="14" xfId="0" applyNumberFormat="1" applyFont="1" applyFill="1" applyBorder="1"/>
    <xf numFmtId="4" fontId="3" fillId="7" borderId="14" xfId="0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4" fontId="7" fillId="7" borderId="9" xfId="0" applyNumberFormat="1" applyFont="1" applyFill="1" applyBorder="1"/>
    <xf numFmtId="0" fontId="4" fillId="8" borderId="10" xfId="0" applyFont="1" applyFill="1" applyBorder="1" applyAlignment="1">
      <alignment horizontal="center"/>
    </xf>
    <xf numFmtId="4" fontId="4" fillId="8" borderId="15" xfId="0" applyNumberFormat="1" applyFont="1" applyFill="1" applyBorder="1"/>
    <xf numFmtId="1" fontId="4" fillId="8" borderId="15" xfId="0" applyNumberFormat="1" applyFont="1" applyFill="1" applyBorder="1"/>
    <xf numFmtId="2" fontId="4" fillId="8" borderId="15" xfId="0" applyNumberFormat="1" applyFont="1" applyFill="1" applyBorder="1"/>
    <xf numFmtId="2" fontId="4" fillId="8" borderId="16" xfId="0" applyNumberFormat="1" applyFont="1" applyFill="1" applyBorder="1"/>
    <xf numFmtId="1" fontId="5" fillId="3" borderId="8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right"/>
    </xf>
    <xf numFmtId="1" fontId="5" fillId="2" borderId="6" xfId="0" applyNumberFormat="1" applyFont="1" applyFill="1" applyBorder="1" applyAlignment="1">
      <alignment horizontal="center"/>
    </xf>
    <xf numFmtId="1" fontId="5" fillId="5" borderId="4" xfId="0" applyNumberFormat="1" applyFont="1" applyFill="1" applyBorder="1"/>
    <xf numFmtId="1" fontId="5" fillId="5" borderId="6" xfId="0" applyNumberFormat="1" applyFont="1" applyFill="1" applyBorder="1" applyAlignment="1">
      <alignment horizontal="center"/>
    </xf>
    <xf numFmtId="0" fontId="9" fillId="0" borderId="0" xfId="0" applyFont="1"/>
    <xf numFmtId="1" fontId="0" fillId="0" borderId="0" xfId="0" applyNumberFormat="1"/>
    <xf numFmtId="1" fontId="5" fillId="8" borderId="18" xfId="0" applyNumberFormat="1" applyFont="1" applyFill="1" applyBorder="1"/>
    <xf numFmtId="1" fontId="5" fillId="9" borderId="2" xfId="0" applyNumberFormat="1" applyFont="1" applyFill="1" applyBorder="1" applyAlignment="1">
      <alignment horizontal="center"/>
    </xf>
    <xf numFmtId="1" fontId="5" fillId="9" borderId="9" xfId="0" applyNumberFormat="1" applyFont="1" applyFill="1" applyBorder="1" applyAlignment="1">
      <alignment horizontal="center"/>
    </xf>
    <xf numFmtId="1" fontId="5" fillId="9" borderId="4" xfId="0" applyNumberFormat="1" applyFont="1" applyFill="1" applyBorder="1"/>
    <xf numFmtId="1" fontId="5" fillId="9" borderId="19" xfId="0" applyNumberFormat="1" applyFont="1" applyFill="1" applyBorder="1"/>
    <xf numFmtId="1" fontId="5" fillId="9" borderId="6" xfId="0" applyNumberFormat="1" applyFont="1" applyFill="1" applyBorder="1" applyAlignment="1">
      <alignment horizontal="center"/>
    </xf>
    <xf numFmtId="1" fontId="5" fillId="9" borderId="1" xfId="0" applyNumberFormat="1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4" fontId="3" fillId="9" borderId="14" xfId="0" applyNumberFormat="1" applyFont="1" applyFill="1" applyBorder="1"/>
    <xf numFmtId="1" fontId="7" fillId="9" borderId="14" xfId="0" applyNumberFormat="1" applyFont="1" applyFill="1" applyBorder="1"/>
    <xf numFmtId="3" fontId="7" fillId="9" borderId="14" xfId="0" applyNumberFormat="1" applyFont="1" applyFill="1" applyBorder="1"/>
    <xf numFmtId="2" fontId="7" fillId="9" borderId="9" xfId="0" applyNumberFormat="1" applyFont="1" applyFill="1" applyBorder="1"/>
    <xf numFmtId="3" fontId="0" fillId="0" borderId="20" xfId="0" applyNumberFormat="1" applyBorder="1" applyAlignment="1">
      <alignment horizontal="center"/>
    </xf>
    <xf numFmtId="0" fontId="0" fillId="0" borderId="21" xfId="0" applyBorder="1"/>
    <xf numFmtId="0" fontId="0" fillId="0" borderId="1" xfId="0" applyBorder="1"/>
    <xf numFmtId="0" fontId="5" fillId="10" borderId="22" xfId="0" applyFont="1" applyFill="1" applyBorder="1" applyAlignment="1">
      <alignment horizontal="center" wrapText="1"/>
    </xf>
    <xf numFmtId="0" fontId="5" fillId="10" borderId="23" xfId="0" applyFont="1" applyFill="1" applyBorder="1" applyAlignment="1">
      <alignment horizontal="center" wrapText="1"/>
    </xf>
    <xf numFmtId="0" fontId="5" fillId="10" borderId="24" xfId="0" applyFont="1" applyFill="1" applyBorder="1" applyAlignment="1">
      <alignment horizontal="center" wrapText="1"/>
    </xf>
    <xf numFmtId="4" fontId="7" fillId="6" borderId="2" xfId="0" applyNumberFormat="1" applyFont="1" applyFill="1" applyBorder="1"/>
    <xf numFmtId="4" fontId="7" fillId="4" borderId="2" xfId="0" applyNumberFormat="1" applyFont="1" applyFill="1" applyBorder="1"/>
    <xf numFmtId="4" fontId="7" fillId="5" borderId="2" xfId="0" applyNumberFormat="1" applyFont="1" applyFill="1" applyBorder="1"/>
    <xf numFmtId="4" fontId="7" fillId="9" borderId="2" xfId="0" applyNumberFormat="1" applyFont="1" applyFill="1" applyBorder="1"/>
    <xf numFmtId="4" fontId="7" fillId="7" borderId="2" xfId="0" applyNumberFormat="1" applyFont="1" applyFill="1" applyBorder="1"/>
    <xf numFmtId="2" fontId="7" fillId="7" borderId="9" xfId="0" applyNumberFormat="1" applyFont="1" applyFill="1" applyBorder="1"/>
    <xf numFmtId="4" fontId="4" fillId="8" borderId="10" xfId="0" applyNumberFormat="1" applyFont="1" applyFill="1" applyBorder="1"/>
    <xf numFmtId="2" fontId="7" fillId="6" borderId="2" xfId="0" applyNumberFormat="1" applyFont="1" applyFill="1" applyBorder="1" applyAlignment="1">
      <alignment horizontal="right"/>
    </xf>
    <xf numFmtId="2" fontId="7" fillId="4" borderId="2" xfId="0" applyNumberFormat="1" applyFont="1" applyFill="1" applyBorder="1" applyAlignment="1">
      <alignment horizontal="right"/>
    </xf>
    <xf numFmtId="2" fontId="7" fillId="5" borderId="2" xfId="0" applyNumberFormat="1" applyFont="1" applyFill="1" applyBorder="1" applyAlignment="1">
      <alignment horizontal="right"/>
    </xf>
    <xf numFmtId="2" fontId="7" fillId="9" borderId="2" xfId="0" applyNumberFormat="1" applyFont="1" applyFill="1" applyBorder="1" applyAlignment="1">
      <alignment horizontal="right"/>
    </xf>
    <xf numFmtId="2" fontId="7" fillId="7" borderId="2" xfId="0" applyNumberFormat="1" applyFont="1" applyFill="1" applyBorder="1" applyAlignment="1">
      <alignment horizontal="center"/>
    </xf>
    <xf numFmtId="2" fontId="4" fillId="8" borderId="10" xfId="0" applyNumberFormat="1" applyFont="1" applyFill="1" applyBorder="1"/>
    <xf numFmtId="4" fontId="3" fillId="6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 applyAlignment="1">
      <alignment horizontal="right"/>
    </xf>
    <xf numFmtId="4" fontId="3" fillId="5" borderId="9" xfId="0" applyNumberFormat="1" applyFont="1" applyFill="1" applyBorder="1"/>
    <xf numFmtId="4" fontId="3" fillId="9" borderId="9" xfId="0" applyNumberFormat="1" applyFont="1" applyFill="1" applyBorder="1"/>
    <xf numFmtId="4" fontId="3" fillId="7" borderId="9" xfId="0" applyNumberFormat="1" applyFont="1" applyFill="1" applyBorder="1" applyAlignment="1">
      <alignment horizontal="right"/>
    </xf>
    <xf numFmtId="3" fontId="4" fillId="8" borderId="16" xfId="0" applyNumberFormat="1" applyFont="1" applyFill="1" applyBorder="1"/>
    <xf numFmtId="0" fontId="5" fillId="10" borderId="22" xfId="0" applyFont="1" applyFill="1" applyBorder="1" applyAlignment="1">
      <alignment horizontal="center"/>
    </xf>
    <xf numFmtId="165" fontId="5" fillId="10" borderId="24" xfId="0" applyNumberFormat="1" applyFont="1" applyFill="1" applyBorder="1" applyAlignment="1">
      <alignment horizontal="center" wrapText="1"/>
    </xf>
    <xf numFmtId="4" fontId="3" fillId="2" borderId="14" xfId="0" applyNumberFormat="1" applyFont="1" applyFill="1" applyBorder="1"/>
    <xf numFmtId="1" fontId="7" fillId="2" borderId="14" xfId="0" applyNumberFormat="1" applyFont="1" applyFill="1" applyBorder="1"/>
    <xf numFmtId="0" fontId="5" fillId="10" borderId="22" xfId="0" applyFont="1" applyFill="1" applyBorder="1"/>
    <xf numFmtId="0" fontId="5" fillId="10" borderId="23" xfId="0" applyFont="1" applyFill="1" applyBorder="1" applyAlignment="1">
      <alignment horizontal="center"/>
    </xf>
    <xf numFmtId="2" fontId="7" fillId="2" borderId="9" xfId="0" applyNumberFormat="1" applyFont="1" applyFill="1" applyBorder="1"/>
    <xf numFmtId="0" fontId="5" fillId="9" borderId="2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4" fillId="8" borderId="10" xfId="0" applyFont="1" applyFill="1" applyBorder="1"/>
    <xf numFmtId="4" fontId="7" fillId="2" borderId="2" xfId="0" applyNumberFormat="1" applyFont="1" applyFill="1" applyBorder="1"/>
    <xf numFmtId="2" fontId="7" fillId="2" borderId="2" xfId="0" applyNumberFormat="1" applyFont="1" applyFill="1" applyBorder="1" applyAlignment="1">
      <alignment horizontal="right"/>
    </xf>
    <xf numFmtId="0" fontId="5" fillId="10" borderId="25" xfId="0" applyFont="1" applyFill="1" applyBorder="1"/>
    <xf numFmtId="0" fontId="5" fillId="9" borderId="13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4" fillId="8" borderId="26" xfId="0" applyFont="1" applyFill="1" applyBorder="1"/>
    <xf numFmtId="0" fontId="3" fillId="2" borderId="2" xfId="0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right"/>
    </xf>
    <xf numFmtId="0" fontId="4" fillId="0" borderId="0" xfId="0" applyFont="1"/>
    <xf numFmtId="1" fontId="5" fillId="9" borderId="13" xfId="0" applyNumberFormat="1" applyFont="1" applyFill="1" applyBorder="1" applyAlignment="1">
      <alignment horizontal="center"/>
    </xf>
    <xf numFmtId="1" fontId="5" fillId="9" borderId="27" xfId="0" applyNumberFormat="1" applyFont="1" applyFill="1" applyBorder="1"/>
    <xf numFmtId="1" fontId="5" fillId="9" borderId="28" xfId="0" applyNumberFormat="1" applyFont="1" applyFill="1" applyBorder="1" applyAlignment="1">
      <alignment horizontal="center"/>
    </xf>
    <xf numFmtId="1" fontId="5" fillId="8" borderId="29" xfId="0" applyNumberFormat="1" applyFont="1" applyFill="1" applyBorder="1"/>
    <xf numFmtId="1" fontId="5" fillId="8" borderId="30" xfId="0" applyNumberFormat="1" applyFont="1" applyFill="1" applyBorder="1"/>
    <xf numFmtId="1" fontId="5" fillId="4" borderId="6" xfId="0" applyNumberFormat="1" applyFont="1" applyFill="1" applyBorder="1" applyAlignment="1">
      <alignment horizontal="center"/>
    </xf>
    <xf numFmtId="4" fontId="5" fillId="0" borderId="21" xfId="0" applyNumberFormat="1" applyFont="1" applyBorder="1"/>
    <xf numFmtId="0" fontId="5" fillId="2" borderId="28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164" fontId="5" fillId="3" borderId="28" xfId="0" applyNumberFormat="1" applyFont="1" applyFill="1" applyBorder="1" applyAlignment="1">
      <alignment horizontal="center" wrapText="1"/>
    </xf>
    <xf numFmtId="164" fontId="5" fillId="4" borderId="3" xfId="0" applyNumberFormat="1" applyFont="1" applyFill="1" applyBorder="1" applyAlignment="1">
      <alignment horizontal="center" wrapText="1"/>
    </xf>
    <xf numFmtId="164" fontId="5" fillId="4" borderId="28" xfId="0" applyNumberFormat="1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14" xfId="0" applyFont="1" applyBorder="1"/>
    <xf numFmtId="0" fontId="11" fillId="0" borderId="22" xfId="0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0" fontId="11" fillId="0" borderId="23" xfId="0" applyFont="1" applyBorder="1"/>
    <xf numFmtId="0" fontId="11" fillId="0" borderId="22" xfId="0" applyFont="1" applyBorder="1"/>
    <xf numFmtId="0" fontId="13" fillId="0" borderId="2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/>
    <xf numFmtId="0" fontId="11" fillId="0" borderId="13" xfId="0" applyFont="1" applyBorder="1"/>
    <xf numFmtId="0" fontId="11" fillId="0" borderId="2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1" fillId="0" borderId="32" xfId="0" applyFont="1" applyBorder="1" applyAlignment="1">
      <alignment horizontal="center"/>
    </xf>
    <xf numFmtId="0" fontId="11" fillId="0" borderId="32" xfId="0" applyFont="1" applyBorder="1"/>
    <xf numFmtId="0" fontId="11" fillId="0" borderId="27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0" borderId="26" xfId="0" applyFont="1" applyBorder="1"/>
    <xf numFmtId="0" fontId="11" fillId="0" borderId="15" xfId="0" applyFont="1" applyBorder="1"/>
    <xf numFmtId="0" fontId="12" fillId="0" borderId="3" xfId="0" applyFont="1" applyBorder="1" applyAlignment="1">
      <alignment horizontal="center"/>
    </xf>
    <xf numFmtId="0" fontId="13" fillId="0" borderId="22" xfId="0" applyFont="1" applyBorder="1" applyAlignment="1">
      <alignment horizontal="right"/>
    </xf>
    <xf numFmtId="0" fontId="11" fillId="0" borderId="25" xfId="0" applyFont="1" applyBorder="1"/>
    <xf numFmtId="0" fontId="11" fillId="0" borderId="22" xfId="0" applyFont="1" applyBorder="1" applyAlignment="1">
      <alignment vertical="center"/>
    </xf>
    <xf numFmtId="0" fontId="13" fillId="0" borderId="5" xfId="0" applyFont="1" applyBorder="1" applyAlignment="1">
      <alignment horizontal="right"/>
    </xf>
    <xf numFmtId="0" fontId="11" fillId="0" borderId="33" xfId="0" applyFont="1" applyBorder="1" applyAlignment="1">
      <alignment horizontal="center"/>
    </xf>
    <xf numFmtId="0" fontId="11" fillId="0" borderId="33" xfId="0" applyFont="1" applyBorder="1"/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11" fillId="0" borderId="34" xfId="0" applyFont="1" applyBorder="1" applyAlignment="1">
      <alignment horizontal="center"/>
    </xf>
    <xf numFmtId="0" fontId="11" fillId="0" borderId="34" xfId="0" applyFont="1" applyBorder="1"/>
    <xf numFmtId="0" fontId="11" fillId="0" borderId="21" xfId="0" applyFont="1" applyBorder="1"/>
    <xf numFmtId="0" fontId="11" fillId="2" borderId="8" xfId="0" applyFont="1" applyFill="1" applyBorder="1" applyAlignment="1">
      <alignment horizontal="center"/>
    </xf>
    <xf numFmtId="0" fontId="11" fillId="0" borderId="5" xfId="0" applyFont="1" applyBorder="1" applyAlignment="1">
      <alignment vertical="center"/>
    </xf>
    <xf numFmtId="0" fontId="11" fillId="0" borderId="8" xfId="0" applyFont="1" applyBorder="1"/>
    <xf numFmtId="0" fontId="11" fillId="0" borderId="4" xfId="0" applyFont="1" applyBorder="1" applyAlignment="1">
      <alignment horizontal="right"/>
    </xf>
    <xf numFmtId="0" fontId="11" fillId="2" borderId="27" xfId="0" applyFont="1" applyFill="1" applyBorder="1" applyAlignment="1">
      <alignment horizontal="center"/>
    </xf>
    <xf numFmtId="0" fontId="11" fillId="0" borderId="10" xfId="0" applyFont="1" applyBorder="1"/>
    <xf numFmtId="1" fontId="11" fillId="0" borderId="0" xfId="0" applyNumberFormat="1" applyFont="1"/>
    <xf numFmtId="0" fontId="11" fillId="0" borderId="5" xfId="0" applyFont="1" applyBorder="1"/>
    <xf numFmtId="0" fontId="11" fillId="0" borderId="28" xfId="0" applyFont="1" applyBorder="1"/>
    <xf numFmtId="0" fontId="11" fillId="0" borderId="24" xfId="0" applyFont="1" applyBorder="1"/>
    <xf numFmtId="0" fontId="12" fillId="0" borderId="2" xfId="0" applyFont="1" applyBorder="1"/>
    <xf numFmtId="0" fontId="12" fillId="0" borderId="10" xfId="0" applyFont="1" applyBorder="1"/>
    <xf numFmtId="0" fontId="11" fillId="0" borderId="35" xfId="0" applyFont="1" applyBorder="1" applyAlignment="1">
      <alignment horizontal="center"/>
    </xf>
    <xf numFmtId="0" fontId="11" fillId="0" borderId="36" xfId="0" applyFont="1" applyBorder="1"/>
    <xf numFmtId="0" fontId="11" fillId="0" borderId="4" xfId="0" applyFont="1" applyBorder="1"/>
    <xf numFmtId="0" fontId="11" fillId="0" borderId="27" xfId="0" applyFont="1" applyBorder="1"/>
    <xf numFmtId="0" fontId="11" fillId="0" borderId="31" xfId="0" applyFont="1" applyBorder="1" applyAlignment="1">
      <alignment horizontal="center"/>
    </xf>
    <xf numFmtId="0" fontId="11" fillId="0" borderId="35" xfId="0" applyFont="1" applyBorder="1"/>
    <xf numFmtId="0" fontId="11" fillId="0" borderId="37" xfId="0" applyFont="1" applyBorder="1"/>
    <xf numFmtId="0" fontId="11" fillId="0" borderId="38" xfId="0" applyFont="1" applyBorder="1"/>
    <xf numFmtId="0" fontId="11" fillId="0" borderId="28" xfId="0" applyFont="1" applyBorder="1" applyAlignment="1">
      <alignment horizontal="center"/>
    </xf>
    <xf numFmtId="0" fontId="11" fillId="0" borderId="6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7" xfId="0" applyFont="1" applyBorder="1"/>
    <xf numFmtId="0" fontId="12" fillId="0" borderId="22" xfId="0" applyFont="1" applyBorder="1"/>
    <xf numFmtId="0" fontId="11" fillId="0" borderId="9" xfId="0" applyFont="1" applyBorder="1"/>
    <xf numFmtId="0" fontId="11" fillId="0" borderId="39" xfId="0" applyFont="1" applyBorder="1"/>
    <xf numFmtId="0" fontId="12" fillId="0" borderId="6" xfId="0" applyFont="1" applyBorder="1"/>
    <xf numFmtId="0" fontId="12" fillId="0" borderId="21" xfId="0" applyFont="1" applyBorder="1"/>
    <xf numFmtId="0" fontId="12" fillId="8" borderId="40" xfId="0" applyFont="1" applyFill="1" applyBorder="1"/>
    <xf numFmtId="0" fontId="12" fillId="8" borderId="18" xfId="0" applyFont="1" applyFill="1" applyBorder="1"/>
    <xf numFmtId="0" fontId="12" fillId="8" borderId="41" xfId="0" applyFont="1" applyFill="1" applyBorder="1"/>
    <xf numFmtId="0" fontId="11" fillId="0" borderId="42" xfId="0" applyFont="1" applyBorder="1"/>
    <xf numFmtId="0" fontId="11" fillId="0" borderId="43" xfId="0" applyFont="1" applyBorder="1"/>
    <xf numFmtId="0" fontId="11" fillId="0" borderId="44" xfId="0" applyFont="1" applyBorder="1"/>
    <xf numFmtId="0" fontId="11" fillId="0" borderId="16" xfId="0" applyFont="1" applyBorder="1"/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30" xfId="0" applyBorder="1"/>
    <xf numFmtId="1" fontId="11" fillId="0" borderId="13" xfId="0" applyNumberFormat="1" applyFont="1" applyBorder="1"/>
    <xf numFmtId="0" fontId="11" fillId="0" borderId="45" xfId="0" applyFont="1" applyBorder="1"/>
    <xf numFmtId="0" fontId="11" fillId="0" borderId="30" xfId="0" applyFont="1" applyBorder="1"/>
    <xf numFmtId="0" fontId="11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2" fillId="11" borderId="40" xfId="0" applyFont="1" applyFill="1" applyBorder="1" applyAlignment="1">
      <alignment horizontal="center"/>
    </xf>
    <xf numFmtId="0" fontId="12" fillId="11" borderId="18" xfId="0" applyFont="1" applyFill="1" applyBorder="1" applyAlignment="1">
      <alignment horizontal="center"/>
    </xf>
    <xf numFmtId="2" fontId="12" fillId="11" borderId="18" xfId="0" applyNumberFormat="1" applyFont="1" applyFill="1" applyBorder="1" applyAlignment="1">
      <alignment horizontal="center"/>
    </xf>
    <xf numFmtId="2" fontId="12" fillId="11" borderId="41" xfId="0" applyNumberFormat="1" applyFont="1" applyFill="1" applyBorder="1" applyAlignment="1">
      <alignment horizontal="center"/>
    </xf>
    <xf numFmtId="0" fontId="11" fillId="0" borderId="18" xfId="0" applyFont="1" applyBorder="1"/>
    <xf numFmtId="0" fontId="11" fillId="0" borderId="41" xfId="0" applyFont="1" applyBorder="1"/>
    <xf numFmtId="0" fontId="11" fillId="0" borderId="14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46" xfId="0" applyFont="1" applyBorder="1"/>
    <xf numFmtId="2" fontId="12" fillId="11" borderId="47" xfId="0" applyNumberFormat="1" applyFont="1" applyFill="1" applyBorder="1" applyAlignment="1">
      <alignment horizontal="center"/>
    </xf>
    <xf numFmtId="0" fontId="11" fillId="0" borderId="3" xfId="0" applyFont="1" applyBorder="1"/>
    <xf numFmtId="0" fontId="12" fillId="11" borderId="30" xfId="0" applyFont="1" applyFill="1" applyBorder="1" applyAlignment="1">
      <alignment horizontal="center"/>
    </xf>
    <xf numFmtId="0" fontId="12" fillId="5" borderId="48" xfId="0" applyFont="1" applyFill="1" applyBorder="1" applyAlignment="1">
      <alignment horizontal="center"/>
    </xf>
    <xf numFmtId="0" fontId="12" fillId="11" borderId="41" xfId="0" applyFont="1" applyFill="1" applyBorder="1" applyAlignment="1">
      <alignment horizontal="center"/>
    </xf>
    <xf numFmtId="0" fontId="11" fillId="11" borderId="0" xfId="0" applyFont="1" applyFill="1" applyAlignment="1">
      <alignment horizontal="center"/>
    </xf>
    <xf numFmtId="0" fontId="11" fillId="11" borderId="0" xfId="0" applyFont="1" applyFill="1"/>
    <xf numFmtId="0" fontId="11" fillId="11" borderId="48" xfId="0" applyFont="1" applyFill="1" applyBorder="1"/>
    <xf numFmtId="0" fontId="12" fillId="11" borderId="49" xfId="0" applyFont="1" applyFill="1" applyBorder="1" applyAlignment="1">
      <alignment horizontal="center"/>
    </xf>
    <xf numFmtId="0" fontId="11" fillId="0" borderId="46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2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50" xfId="0" applyFont="1" applyBorder="1"/>
    <xf numFmtId="0" fontId="11" fillId="11" borderId="41" xfId="0" applyFont="1" applyFill="1" applyBorder="1"/>
    <xf numFmtId="0" fontId="12" fillId="0" borderId="51" xfId="0" applyFont="1" applyBorder="1"/>
    <xf numFmtId="0" fontId="12" fillId="0" borderId="45" xfId="0" applyFont="1" applyBorder="1"/>
    <xf numFmtId="0" fontId="12" fillId="0" borderId="31" xfId="0" applyFont="1" applyBorder="1"/>
    <xf numFmtId="0" fontId="12" fillId="0" borderId="3" xfId="0" applyFont="1" applyBorder="1"/>
    <xf numFmtId="0" fontId="12" fillId="0" borderId="52" xfId="0" applyFont="1" applyBorder="1"/>
    <xf numFmtId="0" fontId="12" fillId="11" borderId="29" xfId="0" applyFont="1" applyFill="1" applyBorder="1" applyAlignment="1">
      <alignment horizontal="center"/>
    </xf>
    <xf numFmtId="0" fontId="12" fillId="11" borderId="48" xfId="0" applyFont="1" applyFill="1" applyBorder="1" applyAlignment="1">
      <alignment horizontal="center"/>
    </xf>
    <xf numFmtId="0" fontId="11" fillId="0" borderId="45" xfId="0" applyFont="1" applyBorder="1" applyAlignment="1">
      <alignment vertical="center"/>
    </xf>
    <xf numFmtId="0" fontId="11" fillId="0" borderId="53" xfId="0" applyFont="1" applyBorder="1"/>
    <xf numFmtId="0" fontId="12" fillId="5" borderId="54" xfId="0" applyFont="1" applyFill="1" applyBorder="1" applyAlignment="1">
      <alignment horizontal="center"/>
    </xf>
    <xf numFmtId="0" fontId="12" fillId="11" borderId="21" xfId="0" applyFont="1" applyFill="1" applyBorder="1" applyAlignment="1">
      <alignment horizontal="center"/>
    </xf>
    <xf numFmtId="0" fontId="12" fillId="11" borderId="28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11" fillId="0" borderId="40" xfId="0" applyFont="1" applyBorder="1"/>
    <xf numFmtId="0" fontId="11" fillId="0" borderId="13" xfId="0" applyFont="1" applyBorder="1" applyAlignment="1">
      <alignment horizontal="right"/>
    </xf>
    <xf numFmtId="0" fontId="11" fillId="0" borderId="46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4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4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2" fontId="11" fillId="0" borderId="9" xfId="0" applyNumberFormat="1" applyFont="1" applyBorder="1"/>
    <xf numFmtId="2" fontId="11" fillId="0" borderId="16" xfId="0" applyNumberFormat="1" applyFont="1" applyBorder="1"/>
    <xf numFmtId="0" fontId="13" fillId="0" borderId="10" xfId="0" applyFont="1" applyBorder="1" applyAlignment="1">
      <alignment horizontal="right"/>
    </xf>
    <xf numFmtId="0" fontId="0" fillId="0" borderId="2" xfId="0" applyBorder="1"/>
    <xf numFmtId="0" fontId="0" fillId="0" borderId="14" xfId="0" applyBorder="1"/>
    <xf numFmtId="0" fontId="0" fillId="0" borderId="9" xfId="0" applyBorder="1"/>
    <xf numFmtId="0" fontId="0" fillId="0" borderId="18" xfId="0" applyBorder="1"/>
    <xf numFmtId="1" fontId="11" fillId="0" borderId="9" xfId="0" applyNumberFormat="1" applyFont="1" applyBorder="1"/>
    <xf numFmtId="1" fontId="11" fillId="0" borderId="16" xfId="0" applyNumberFormat="1" applyFont="1" applyBorder="1"/>
    <xf numFmtId="0" fontId="11" fillId="0" borderId="42" xfId="0" applyFont="1" applyBorder="1" applyAlignment="1">
      <alignment vertical="center"/>
    </xf>
    <xf numFmtId="0" fontId="11" fillId="0" borderId="19" xfId="0" applyFont="1" applyBorder="1" applyAlignment="1">
      <alignment horizontal="center"/>
    </xf>
    <xf numFmtId="0" fontId="0" fillId="0" borderId="13" xfId="0" applyBorder="1"/>
    <xf numFmtId="2" fontId="11" fillId="0" borderId="24" xfId="0" applyNumberFormat="1" applyFont="1" applyBorder="1"/>
    <xf numFmtId="1" fontId="11" fillId="0" borderId="7" xfId="0" applyNumberFormat="1" applyFont="1" applyBorder="1"/>
    <xf numFmtId="0" fontId="0" fillId="0" borderId="55" xfId="0" applyBorder="1"/>
    <xf numFmtId="2" fontId="11" fillId="0" borderId="13" xfId="0" applyNumberFormat="1" applyFont="1" applyBorder="1"/>
    <xf numFmtId="0" fontId="11" fillId="0" borderId="4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19" xfId="0" applyFont="1" applyBorder="1"/>
    <xf numFmtId="2" fontId="11" fillId="0" borderId="26" xfId="0" applyNumberFormat="1" applyFont="1" applyBorder="1"/>
    <xf numFmtId="0" fontId="11" fillId="0" borderId="56" xfId="0" applyFont="1" applyBorder="1"/>
    <xf numFmtId="2" fontId="11" fillId="0" borderId="7" xfId="0" applyNumberFormat="1" applyFont="1" applyBorder="1"/>
    <xf numFmtId="0" fontId="0" fillId="0" borderId="40" xfId="0" applyBorder="1"/>
    <xf numFmtId="0" fontId="11" fillId="0" borderId="6" xfId="0" applyFont="1" applyBorder="1" applyAlignment="1">
      <alignment horizontal="right"/>
    </xf>
    <xf numFmtId="0" fontId="11" fillId="0" borderId="20" xfId="0" applyFont="1" applyBorder="1"/>
    <xf numFmtId="0" fontId="11" fillId="0" borderId="43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1" fontId="11" fillId="0" borderId="8" xfId="0" applyNumberFormat="1" applyFont="1" applyBorder="1"/>
    <xf numFmtId="0" fontId="11" fillId="0" borderId="57" xfId="0" applyFont="1" applyBorder="1" applyAlignment="1">
      <alignment horizontal="center"/>
    </xf>
    <xf numFmtId="0" fontId="11" fillId="0" borderId="58" xfId="0" applyFont="1" applyBorder="1"/>
    <xf numFmtId="0" fontId="11" fillId="0" borderId="31" xfId="0" applyFont="1" applyBorder="1"/>
    <xf numFmtId="0" fontId="13" fillId="0" borderId="2" xfId="0" applyFont="1" applyBorder="1"/>
    <xf numFmtId="0" fontId="11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5" fillId="0" borderId="14" xfId="0" applyFont="1" applyBorder="1"/>
    <xf numFmtId="0" fontId="11" fillId="11" borderId="18" xfId="0" applyFont="1" applyFill="1" applyBorder="1"/>
    <xf numFmtId="0" fontId="12" fillId="12" borderId="30" xfId="0" applyFont="1" applyFill="1" applyBorder="1" applyAlignment="1">
      <alignment horizontal="center"/>
    </xf>
    <xf numFmtId="0" fontId="11" fillId="11" borderId="40" xfId="0" applyFont="1" applyFill="1" applyBorder="1"/>
    <xf numFmtId="0" fontId="12" fillId="0" borderId="59" xfId="0" applyFont="1" applyBorder="1"/>
    <xf numFmtId="2" fontId="11" fillId="0" borderId="19" xfId="0" applyNumberFormat="1" applyFont="1" applyBorder="1"/>
    <xf numFmtId="2" fontId="12" fillId="11" borderId="50" xfId="0" applyNumberFormat="1" applyFont="1" applyFill="1" applyBorder="1" applyAlignment="1">
      <alignment horizontal="center"/>
    </xf>
    <xf numFmtId="0" fontId="12" fillId="11" borderId="50" xfId="0" applyFont="1" applyFill="1" applyBorder="1" applyAlignment="1">
      <alignment horizontal="center"/>
    </xf>
    <xf numFmtId="0" fontId="11" fillId="11" borderId="50" xfId="0" applyFont="1" applyFill="1" applyBorder="1"/>
    <xf numFmtId="166" fontId="12" fillId="11" borderId="50" xfId="0" applyNumberFormat="1" applyFont="1" applyFill="1" applyBorder="1" applyAlignment="1">
      <alignment horizontal="center"/>
    </xf>
    <xf numFmtId="2" fontId="12" fillId="11" borderId="60" xfId="0" applyNumberFormat="1" applyFont="1" applyFill="1" applyBorder="1" applyAlignment="1">
      <alignment horizontal="center"/>
    </xf>
    <xf numFmtId="0" fontId="11" fillId="12" borderId="30" xfId="0" applyFont="1" applyFill="1" applyBorder="1"/>
    <xf numFmtId="0" fontId="11" fillId="0" borderId="61" xfId="0" applyFont="1" applyBorder="1"/>
    <xf numFmtId="0" fontId="0" fillId="0" borderId="50" xfId="0" applyBorder="1"/>
    <xf numFmtId="0" fontId="11" fillId="0" borderId="51" xfId="0" applyFont="1" applyBorder="1"/>
    <xf numFmtId="0" fontId="12" fillId="12" borderId="40" xfId="0" applyFont="1" applyFill="1" applyBorder="1" applyAlignment="1">
      <alignment horizontal="center"/>
    </xf>
    <xf numFmtId="0" fontId="12" fillId="12" borderId="18" xfId="0" applyFont="1" applyFill="1" applyBorder="1" applyAlignment="1">
      <alignment horizontal="center"/>
    </xf>
    <xf numFmtId="0" fontId="12" fillId="12" borderId="41" xfId="0" applyFont="1" applyFill="1" applyBorder="1" applyAlignment="1">
      <alignment horizontal="center"/>
    </xf>
    <xf numFmtId="0" fontId="12" fillId="12" borderId="49" xfId="0" applyFont="1" applyFill="1" applyBorder="1" applyAlignment="1">
      <alignment horizontal="center"/>
    </xf>
    <xf numFmtId="0" fontId="11" fillId="12" borderId="18" xfId="0" applyFont="1" applyFill="1" applyBorder="1"/>
    <xf numFmtId="0" fontId="11" fillId="12" borderId="18" xfId="0" applyFont="1" applyFill="1" applyBorder="1" applyAlignment="1">
      <alignment horizontal="center"/>
    </xf>
    <xf numFmtId="2" fontId="12" fillId="11" borderId="62" xfId="0" applyNumberFormat="1" applyFont="1" applyFill="1" applyBorder="1" applyAlignment="1">
      <alignment horizontal="center"/>
    </xf>
    <xf numFmtId="0" fontId="12" fillId="11" borderId="12" xfId="0" applyFont="1" applyFill="1" applyBorder="1" applyAlignment="1">
      <alignment horizontal="center"/>
    </xf>
    <xf numFmtId="2" fontId="12" fillId="11" borderId="12" xfId="0" applyNumberFormat="1" applyFont="1" applyFill="1" applyBorder="1" applyAlignment="1">
      <alignment horizontal="center"/>
    </xf>
    <xf numFmtId="2" fontId="12" fillId="11" borderId="63" xfId="0" applyNumberFormat="1" applyFont="1" applyFill="1" applyBorder="1" applyAlignment="1">
      <alignment horizontal="center"/>
    </xf>
    <xf numFmtId="0" fontId="12" fillId="12" borderId="47" xfId="0" applyFont="1" applyFill="1" applyBorder="1" applyAlignment="1">
      <alignment horizontal="center"/>
    </xf>
    <xf numFmtId="0" fontId="0" fillId="0" borderId="7" xfId="0" applyBorder="1"/>
    <xf numFmtId="0" fontId="0" fillId="0" borderId="64" xfId="0" applyBorder="1"/>
    <xf numFmtId="0" fontId="0" fillId="0" borderId="61" xfId="0" applyBorder="1"/>
    <xf numFmtId="0" fontId="0" fillId="0" borderId="65" xfId="0" applyBorder="1"/>
    <xf numFmtId="0" fontId="0" fillId="0" borderId="5" xfId="0" applyBorder="1"/>
    <xf numFmtId="0" fontId="0" fillId="0" borderId="33" xfId="0" applyBorder="1"/>
    <xf numFmtId="0" fontId="0" fillId="0" borderId="8" xfId="0" applyBorder="1"/>
    <xf numFmtId="0" fontId="11" fillId="0" borderId="66" xfId="0" applyFont="1" applyBorder="1"/>
    <xf numFmtId="0" fontId="0" fillId="0" borderId="67" xfId="0" applyBorder="1"/>
    <xf numFmtId="0" fontId="0" fillId="0" borderId="34" xfId="0" applyBorder="1"/>
    <xf numFmtId="0" fontId="0" fillId="0" borderId="36" xfId="0" applyBorder="1"/>
    <xf numFmtId="0" fontId="0" fillId="0" borderId="19" xfId="0" applyBorder="1"/>
    <xf numFmtId="0" fontId="11" fillId="0" borderId="68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4" fillId="0" borderId="2" xfId="22" applyFont="1" applyBorder="1">
      <alignment/>
      <protection/>
    </xf>
    <xf numFmtId="0" fontId="14" fillId="0" borderId="14" xfId="23" applyFont="1" applyBorder="1">
      <alignment/>
      <protection/>
    </xf>
    <xf numFmtId="0" fontId="11" fillId="12" borderId="0" xfId="0" applyFont="1" applyFill="1" applyAlignment="1">
      <alignment horizontal="center"/>
    </xf>
    <xf numFmtId="0" fontId="11" fillId="12" borderId="0" xfId="0" applyFont="1" applyFill="1" applyAlignment="1">
      <alignment horizontal="left"/>
    </xf>
    <xf numFmtId="0" fontId="11" fillId="13" borderId="0" xfId="0" applyFont="1" applyFill="1" applyAlignment="1">
      <alignment horizontal="center"/>
    </xf>
    <xf numFmtId="0" fontId="11" fillId="13" borderId="0" xfId="0" applyFont="1" applyFill="1"/>
    <xf numFmtId="0" fontId="11" fillId="13" borderId="0" xfId="0" applyFont="1" applyFill="1" applyAlignment="1">
      <alignment horizontal="center" wrapText="1"/>
    </xf>
    <xf numFmtId="0" fontId="12" fillId="13" borderId="3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30" xfId="0" applyFont="1" applyFill="1" applyBorder="1" applyAlignment="1">
      <alignment horizontal="center"/>
    </xf>
    <xf numFmtId="0" fontId="11" fillId="5" borderId="30" xfId="0" applyFont="1" applyFill="1" applyBorder="1"/>
    <xf numFmtId="0" fontId="12" fillId="5" borderId="40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1" fillId="5" borderId="18" xfId="0" applyFont="1" applyFill="1" applyBorder="1"/>
    <xf numFmtId="1" fontId="12" fillId="5" borderId="18" xfId="0" applyNumberFormat="1" applyFont="1" applyFill="1" applyBorder="1" applyAlignment="1">
      <alignment horizontal="center"/>
    </xf>
    <xf numFmtId="1" fontId="12" fillId="5" borderId="29" xfId="0" applyNumberFormat="1" applyFont="1" applyFill="1" applyBorder="1" applyAlignment="1">
      <alignment horizontal="center"/>
    </xf>
    <xf numFmtId="0" fontId="11" fillId="5" borderId="40" xfId="0" applyFont="1" applyFill="1" applyBorder="1"/>
    <xf numFmtId="0" fontId="11" fillId="5" borderId="41" xfId="0" applyFont="1" applyFill="1" applyBorder="1"/>
    <xf numFmtId="0" fontId="12" fillId="5" borderId="29" xfId="0" applyFont="1" applyFill="1" applyBorder="1" applyAlignment="1">
      <alignment horizontal="center"/>
    </xf>
    <xf numFmtId="0" fontId="12" fillId="5" borderId="49" xfId="0" applyFont="1" applyFill="1" applyBorder="1" applyAlignment="1">
      <alignment horizontal="center"/>
    </xf>
    <xf numFmtId="0" fontId="11" fillId="5" borderId="54" xfId="0" applyFont="1" applyFill="1" applyBorder="1"/>
    <xf numFmtId="0" fontId="0" fillId="5" borderId="30" xfId="0" applyFill="1" applyBorder="1"/>
    <xf numFmtId="0" fontId="12" fillId="5" borderId="60" xfId="0" applyFont="1" applyFill="1" applyBorder="1" applyAlignment="1">
      <alignment horizontal="center"/>
    </xf>
    <xf numFmtId="0" fontId="12" fillId="5" borderId="65" xfId="0" applyFont="1" applyFill="1" applyBorder="1" applyAlignment="1">
      <alignment horizontal="center"/>
    </xf>
    <xf numFmtId="0" fontId="12" fillId="5" borderId="55" xfId="0" applyFont="1" applyFill="1" applyBorder="1" applyAlignment="1">
      <alignment horizontal="center"/>
    </xf>
    <xf numFmtId="1" fontId="12" fillId="5" borderId="50" xfId="0" applyNumberFormat="1" applyFont="1" applyFill="1" applyBorder="1" applyAlignment="1">
      <alignment horizontal="center"/>
    </xf>
    <xf numFmtId="1" fontId="12" fillId="5" borderId="55" xfId="0" applyNumberFormat="1" applyFont="1" applyFill="1" applyBorder="1" applyAlignment="1">
      <alignment horizontal="center"/>
    </xf>
    <xf numFmtId="1" fontId="12" fillId="5" borderId="51" xfId="0" applyNumberFormat="1" applyFont="1" applyFill="1" applyBorder="1" applyAlignment="1">
      <alignment horizontal="center"/>
    </xf>
    <xf numFmtId="1" fontId="12" fillId="5" borderId="41" xfId="0" applyNumberFormat="1" applyFont="1" applyFill="1" applyBorder="1" applyAlignment="1">
      <alignment horizontal="center"/>
    </xf>
    <xf numFmtId="1" fontId="12" fillId="5" borderId="49" xfId="0" applyNumberFormat="1" applyFont="1" applyFill="1" applyBorder="1" applyAlignment="1">
      <alignment horizontal="center"/>
    </xf>
    <xf numFmtId="0" fontId="0" fillId="5" borderId="0" xfId="0" applyFill="1"/>
    <xf numFmtId="0" fontId="12" fillId="5" borderId="69" xfId="0" applyFont="1" applyFill="1" applyBorder="1" applyAlignment="1">
      <alignment horizontal="center"/>
    </xf>
    <xf numFmtId="0" fontId="11" fillId="11" borderId="30" xfId="0" applyFont="1" applyFill="1" applyBorder="1"/>
    <xf numFmtId="0" fontId="0" fillId="11" borderId="18" xfId="0" applyFill="1" applyBorder="1"/>
    <xf numFmtId="0" fontId="11" fillId="11" borderId="29" xfId="0" applyFont="1" applyFill="1" applyBorder="1"/>
    <xf numFmtId="0" fontId="12" fillId="11" borderId="30" xfId="0" applyFont="1" applyFill="1" applyBorder="1"/>
    <xf numFmtId="0" fontId="0" fillId="11" borderId="40" xfId="0" applyFill="1" applyBorder="1"/>
    <xf numFmtId="1" fontId="12" fillId="11" borderId="18" xfId="0" applyNumberFormat="1" applyFont="1" applyFill="1" applyBorder="1" applyAlignment="1">
      <alignment horizontal="center"/>
    </xf>
    <xf numFmtId="0" fontId="11" fillId="12" borderId="0" xfId="0" applyFont="1" applyFill="1"/>
    <xf numFmtId="0" fontId="12" fillId="12" borderId="69" xfId="0" applyFont="1" applyFill="1" applyBorder="1" applyAlignment="1">
      <alignment horizontal="center"/>
    </xf>
    <xf numFmtId="0" fontId="11" fillId="12" borderId="40" xfId="0" applyFont="1" applyFill="1" applyBorder="1" applyAlignment="1">
      <alignment horizontal="center"/>
    </xf>
    <xf numFmtId="0" fontId="11" fillId="12" borderId="29" xfId="0" applyFont="1" applyFill="1" applyBorder="1" applyAlignment="1">
      <alignment horizontal="center"/>
    </xf>
    <xf numFmtId="0" fontId="11" fillId="12" borderId="57" xfId="0" applyFont="1" applyFill="1" applyBorder="1"/>
    <xf numFmtId="0" fontId="11" fillId="12" borderId="47" xfId="0" applyFont="1" applyFill="1" applyBorder="1"/>
    <xf numFmtId="0" fontId="11" fillId="12" borderId="70" xfId="0" applyFont="1" applyFill="1" applyBorder="1"/>
    <xf numFmtId="0" fontId="11" fillId="12" borderId="41" xfId="0" applyFont="1" applyFill="1" applyBorder="1" applyAlignment="1">
      <alignment horizontal="center"/>
    </xf>
    <xf numFmtId="0" fontId="11" fillId="12" borderId="49" xfId="0" applyFont="1" applyFill="1" applyBorder="1" applyAlignment="1">
      <alignment horizontal="center"/>
    </xf>
    <xf numFmtId="0" fontId="11" fillId="12" borderId="48" xfId="0" applyFont="1" applyFill="1" applyBorder="1"/>
    <xf numFmtId="0" fontId="11" fillId="12" borderId="54" xfId="0" applyFont="1" applyFill="1" applyBorder="1"/>
    <xf numFmtId="0" fontId="11" fillId="0" borderId="33" xfId="0" applyFont="1" applyBorder="1" applyAlignment="1">
      <alignment horizontal="left"/>
    </xf>
    <xf numFmtId="0" fontId="14" fillId="0" borderId="5" xfId="22" applyFont="1" applyBorder="1">
      <alignment/>
      <protection/>
    </xf>
    <xf numFmtId="0" fontId="14" fillId="0" borderId="33" xfId="23" applyFont="1" applyBorder="1">
      <alignment/>
      <protection/>
    </xf>
    <xf numFmtId="0" fontId="15" fillId="0" borderId="33" xfId="0" applyFont="1" applyBorder="1"/>
    <xf numFmtId="0" fontId="14" fillId="0" borderId="2" xfId="22" applyFont="1" applyBorder="1" applyAlignment="1">
      <alignment horizontal="right"/>
      <protection/>
    </xf>
    <xf numFmtId="0" fontId="14" fillId="0" borderId="10" xfId="22" applyFont="1" applyBorder="1" applyAlignment="1">
      <alignment horizontal="right"/>
      <protection/>
    </xf>
    <xf numFmtId="0" fontId="14" fillId="0" borderId="5" xfId="22" applyFont="1" applyBorder="1" applyAlignment="1">
      <alignment horizontal="right"/>
      <protection/>
    </xf>
    <xf numFmtId="0" fontId="11" fillId="0" borderId="67" xfId="0" applyFont="1" applyBorder="1"/>
    <xf numFmtId="0" fontId="11" fillId="11" borderId="69" xfId="0" applyFont="1" applyFill="1" applyBorder="1"/>
    <xf numFmtId="0" fontId="0" fillId="0" borderId="0" xfId="0" applyAlignment="1">
      <alignment horizontal="center"/>
    </xf>
    <xf numFmtId="0" fontId="12" fillId="0" borderId="45" xfId="0" applyFont="1" applyBorder="1" applyAlignment="1">
      <alignment horizontal="center"/>
    </xf>
    <xf numFmtId="0" fontId="13" fillId="0" borderId="6" xfId="0" applyFont="1" applyBorder="1" applyAlignment="1">
      <alignment horizontal="right"/>
    </xf>
    <xf numFmtId="0" fontId="14" fillId="0" borderId="10" xfId="22" applyFont="1" applyBorder="1">
      <alignment/>
      <protection/>
    </xf>
    <xf numFmtId="0" fontId="11" fillId="0" borderId="12" xfId="0" applyFont="1" applyBorder="1"/>
    <xf numFmtId="0" fontId="14" fillId="0" borderId="43" xfId="22" applyFont="1" applyBorder="1">
      <alignment/>
      <protection/>
    </xf>
    <xf numFmtId="0" fontId="11" fillId="12" borderId="41" xfId="0" applyFont="1" applyFill="1" applyBorder="1"/>
    <xf numFmtId="0" fontId="12" fillId="13" borderId="18" xfId="0" applyFont="1" applyFill="1" applyBorder="1" applyAlignment="1">
      <alignment horizontal="center"/>
    </xf>
    <xf numFmtId="1" fontId="12" fillId="13" borderId="18" xfId="0" applyNumberFormat="1" applyFont="1" applyFill="1" applyBorder="1" applyAlignment="1">
      <alignment horizontal="center"/>
    </xf>
    <xf numFmtId="0" fontId="12" fillId="13" borderId="41" xfId="0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62" xfId="0" applyFont="1" applyBorder="1"/>
    <xf numFmtId="0" fontId="11" fillId="12" borderId="40" xfId="0" applyFont="1" applyFill="1" applyBorder="1"/>
    <xf numFmtId="0" fontId="14" fillId="0" borderId="46" xfId="22" applyFont="1" applyBorder="1">
      <alignment/>
      <protection/>
    </xf>
    <xf numFmtId="0" fontId="14" fillId="0" borderId="23" xfId="23" applyFont="1" applyBorder="1">
      <alignment/>
      <protection/>
    </xf>
    <xf numFmtId="0" fontId="15" fillId="0" borderId="23" xfId="0" applyFont="1" applyBorder="1"/>
    <xf numFmtId="0" fontId="12" fillId="13" borderId="40" xfId="0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63" xfId="0" applyFont="1" applyBorder="1"/>
    <xf numFmtId="0" fontId="14" fillId="0" borderId="44" xfId="22" applyFont="1" applyBorder="1">
      <alignment/>
      <protection/>
    </xf>
    <xf numFmtId="0" fontId="14" fillId="0" borderId="15" xfId="23" applyFont="1" applyBorder="1">
      <alignment/>
      <protection/>
    </xf>
    <xf numFmtId="0" fontId="15" fillId="0" borderId="15" xfId="0" applyFont="1" applyBorder="1"/>
    <xf numFmtId="0" fontId="11" fillId="5" borderId="0" xfId="0" applyFont="1" applyFill="1" applyAlignment="1">
      <alignment horizontal="left"/>
    </xf>
    <xf numFmtId="0" fontId="11" fillId="11" borderId="0" xfId="0" applyFont="1" applyFill="1" applyAlignment="1">
      <alignment horizontal="left"/>
    </xf>
    <xf numFmtId="0" fontId="11" fillId="13" borderId="0" xfId="0" applyFont="1" applyFill="1" applyAlignment="1">
      <alignment horizontal="left"/>
    </xf>
    <xf numFmtId="0" fontId="0" fillId="13" borderId="30" xfId="0" applyFill="1" applyBorder="1"/>
    <xf numFmtId="0" fontId="4" fillId="13" borderId="30" xfId="0" applyFont="1" applyFill="1" applyBorder="1"/>
    <xf numFmtId="0" fontId="12" fillId="13" borderId="30" xfId="0" applyFont="1" applyFill="1" applyBorder="1" applyAlignment="1">
      <alignment horizontal="right"/>
    </xf>
    <xf numFmtId="0" fontId="12" fillId="11" borderId="30" xfId="0" applyFont="1" applyFill="1" applyBorder="1" applyAlignment="1">
      <alignment horizontal="right"/>
    </xf>
    <xf numFmtId="0" fontId="0" fillId="11" borderId="30" xfId="0" applyFill="1" applyBorder="1"/>
    <xf numFmtId="0" fontId="0" fillId="12" borderId="30" xfId="0" applyFill="1" applyBorder="1"/>
    <xf numFmtId="0" fontId="11" fillId="0" borderId="47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2" fillId="5" borderId="30" xfId="0" applyFont="1" applyFill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12" fillId="12" borderId="30" xfId="0" applyFont="1" applyFill="1" applyBorder="1" applyAlignment="1">
      <alignment horizontal="right"/>
    </xf>
    <xf numFmtId="1" fontId="12" fillId="11" borderId="54" xfId="0" applyNumberFormat="1" applyFont="1" applyFill="1" applyBorder="1" applyAlignment="1">
      <alignment horizontal="right"/>
    </xf>
    <xf numFmtId="1" fontId="11" fillId="0" borderId="30" xfId="0" applyNumberFormat="1" applyFont="1" applyBorder="1" applyAlignment="1">
      <alignment horizontal="right"/>
    </xf>
    <xf numFmtId="1" fontId="12" fillId="12" borderId="54" xfId="0" applyNumberFormat="1" applyFont="1" applyFill="1" applyBorder="1" applyAlignment="1">
      <alignment horizontal="right"/>
    </xf>
    <xf numFmtId="0" fontId="12" fillId="11" borderId="72" xfId="0" applyFont="1" applyFill="1" applyBorder="1" applyAlignment="1">
      <alignment horizontal="center"/>
    </xf>
    <xf numFmtId="2" fontId="12" fillId="11" borderId="64" xfId="0" applyNumberFormat="1" applyFont="1" applyFill="1" applyBorder="1" applyAlignment="1">
      <alignment horizontal="center"/>
    </xf>
    <xf numFmtId="0" fontId="11" fillId="0" borderId="30" xfId="0" applyFont="1" applyBorder="1" applyAlignment="1">
      <alignment horizontal="right"/>
    </xf>
    <xf numFmtId="0" fontId="12" fillId="5" borderId="54" xfId="0" applyFont="1" applyFill="1" applyBorder="1" applyAlignment="1">
      <alignment horizontal="right"/>
    </xf>
    <xf numFmtId="0" fontId="0" fillId="0" borderId="30" xfId="0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11" fillId="13" borderId="52" xfId="0" applyFont="1" applyFill="1" applyBorder="1" applyAlignment="1">
      <alignment horizontal="right"/>
    </xf>
    <xf numFmtId="1" fontId="12" fillId="5" borderId="30" xfId="0" applyNumberFormat="1" applyFont="1" applyFill="1" applyBorder="1" applyAlignment="1">
      <alignment horizontal="right"/>
    </xf>
    <xf numFmtId="2" fontId="12" fillId="11" borderId="30" xfId="0" applyNumberFormat="1" applyFont="1" applyFill="1" applyBorder="1" applyAlignment="1">
      <alignment horizontal="right"/>
    </xf>
    <xf numFmtId="0" fontId="11" fillId="2" borderId="1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17" xfId="0" applyFont="1" applyFill="1" applyBorder="1" applyAlignment="1">
      <alignment horizontal="center"/>
    </xf>
    <xf numFmtId="0" fontId="11" fillId="12" borderId="53" xfId="0" applyFont="1" applyFill="1" applyBorder="1" applyAlignment="1">
      <alignment horizontal="center"/>
    </xf>
    <xf numFmtId="0" fontId="11" fillId="13" borderId="40" xfId="0" applyFont="1" applyFill="1" applyBorder="1"/>
    <xf numFmtId="0" fontId="11" fillId="13" borderId="18" xfId="0" applyFont="1" applyFill="1" applyBorder="1"/>
    <xf numFmtId="0" fontId="11" fillId="13" borderId="41" xfId="0" applyFont="1" applyFill="1" applyBorder="1"/>
    <xf numFmtId="0" fontId="11" fillId="13" borderId="30" xfId="0" applyFont="1" applyFill="1" applyBorder="1"/>
    <xf numFmtId="0" fontId="15" fillId="0" borderId="42" xfId="0" applyFont="1" applyBorder="1"/>
    <xf numFmtId="0" fontId="15" fillId="0" borderId="43" xfId="0" applyFont="1" applyBorder="1"/>
    <xf numFmtId="0" fontId="15" fillId="0" borderId="8" xfId="0" applyFont="1" applyBorder="1"/>
    <xf numFmtId="0" fontId="15" fillId="0" borderId="13" xfId="0" applyFont="1" applyBorder="1"/>
    <xf numFmtId="2" fontId="15" fillId="0" borderId="13" xfId="0" applyNumberFormat="1" applyFont="1" applyBorder="1"/>
    <xf numFmtId="0" fontId="0" fillId="0" borderId="43" xfId="0" applyBorder="1"/>
    <xf numFmtId="0" fontId="16" fillId="11" borderId="40" xfId="0" applyFont="1" applyFill="1" applyBorder="1" applyAlignment="1">
      <alignment horizontal="center"/>
    </xf>
    <xf numFmtId="0" fontId="16" fillId="11" borderId="18" xfId="0" applyFont="1" applyFill="1" applyBorder="1" applyAlignment="1">
      <alignment horizontal="center"/>
    </xf>
    <xf numFmtId="2" fontId="16" fillId="11" borderId="18" xfId="0" applyNumberFormat="1" applyFont="1" applyFill="1" applyBorder="1" applyAlignment="1">
      <alignment horizontal="center"/>
    </xf>
    <xf numFmtId="0" fontId="11" fillId="0" borderId="11" xfId="0" applyFont="1" applyBorder="1"/>
    <xf numFmtId="0" fontId="0" fillId="0" borderId="12" xfId="0" applyBorder="1"/>
    <xf numFmtId="0" fontId="12" fillId="12" borderId="40" xfId="0" applyFont="1" applyFill="1" applyBorder="1"/>
    <xf numFmtId="0" fontId="12" fillId="12" borderId="18" xfId="0" applyFont="1" applyFill="1" applyBorder="1"/>
    <xf numFmtId="0" fontId="12" fillId="12" borderId="42" xfId="0" applyFont="1" applyFill="1" applyBorder="1" applyAlignment="1">
      <alignment horizontal="center"/>
    </xf>
    <xf numFmtId="0" fontId="12" fillId="12" borderId="43" xfId="0" applyFont="1" applyFill="1" applyBorder="1" applyAlignment="1">
      <alignment horizontal="center"/>
    </xf>
    <xf numFmtId="0" fontId="12" fillId="13" borderId="30" xfId="0" applyFont="1" applyFill="1" applyBorder="1"/>
    <xf numFmtId="0" fontId="12" fillId="5" borderId="30" xfId="0" applyFont="1" applyFill="1" applyBorder="1"/>
    <xf numFmtId="0" fontId="12" fillId="12" borderId="30" xfId="0" applyFont="1" applyFill="1" applyBorder="1"/>
    <xf numFmtId="0" fontId="17" fillId="0" borderId="2" xfId="0" applyFont="1" applyBorder="1"/>
    <xf numFmtId="0" fontId="0" fillId="0" borderId="17" xfId="0" applyBorder="1"/>
    <xf numFmtId="0" fontId="0" fillId="0" borderId="45" xfId="0" applyBorder="1"/>
    <xf numFmtId="0" fontId="0" fillId="12" borderId="54" xfId="0" applyFill="1" applyBorder="1"/>
    <xf numFmtId="0" fontId="12" fillId="11" borderId="54" xfId="0" applyFont="1" applyFill="1" applyBorder="1" applyAlignment="1">
      <alignment horizontal="right"/>
    </xf>
    <xf numFmtId="0" fontId="12" fillId="12" borderId="54" xfId="0" applyFont="1" applyFill="1" applyBorder="1" applyAlignment="1">
      <alignment horizontal="right"/>
    </xf>
    <xf numFmtId="1" fontId="12" fillId="12" borderId="18" xfId="0" applyNumberFormat="1" applyFont="1" applyFill="1" applyBorder="1" applyAlignment="1">
      <alignment horizontal="center"/>
    </xf>
    <xf numFmtId="1" fontId="12" fillId="5" borderId="65" xfId="0" applyNumberFormat="1" applyFont="1" applyFill="1" applyBorder="1" applyAlignment="1">
      <alignment horizontal="center"/>
    </xf>
    <xf numFmtId="2" fontId="12" fillId="11" borderId="73" xfId="0" applyNumberFormat="1" applyFont="1" applyFill="1" applyBorder="1" applyAlignment="1">
      <alignment horizontal="center"/>
    </xf>
    <xf numFmtId="1" fontId="12" fillId="12" borderId="40" xfId="0" applyNumberFormat="1" applyFont="1" applyFill="1" applyBorder="1" applyAlignment="1">
      <alignment horizontal="center"/>
    </xf>
    <xf numFmtId="0" fontId="0" fillId="0" borderId="49" xfId="0" applyBorder="1"/>
    <xf numFmtId="0" fontId="11" fillId="0" borderId="54" xfId="0" applyFont="1" applyBorder="1"/>
    <xf numFmtId="0" fontId="15" fillId="0" borderId="32" xfId="0" applyFont="1" applyBorder="1"/>
    <xf numFmtId="0" fontId="11" fillId="0" borderId="17" xfId="0" applyFont="1" applyBorder="1"/>
    <xf numFmtId="0" fontId="12" fillId="13" borderId="29" xfId="0" applyFont="1" applyFill="1" applyBorder="1" applyAlignment="1">
      <alignment horizontal="center"/>
    </xf>
    <xf numFmtId="1" fontId="12" fillId="5" borderId="54" xfId="0" applyNumberFormat="1" applyFont="1" applyFill="1" applyBorder="1" applyAlignment="1">
      <alignment horizontal="right"/>
    </xf>
    <xf numFmtId="1" fontId="12" fillId="11" borderId="30" xfId="0" applyNumberFormat="1" applyFont="1" applyFill="1" applyBorder="1" applyAlignment="1">
      <alignment horizontal="right"/>
    </xf>
    <xf numFmtId="1" fontId="12" fillId="12" borderId="30" xfId="0" applyNumberFormat="1" applyFont="1" applyFill="1" applyBorder="1" applyAlignment="1">
      <alignment horizontal="right"/>
    </xf>
    <xf numFmtId="0" fontId="11" fillId="12" borderId="54" xfId="0" applyFont="1" applyFill="1" applyBorder="1" applyAlignment="1">
      <alignment horizontal="right"/>
    </xf>
    <xf numFmtId="1" fontId="12" fillId="13" borderId="30" xfId="0" applyNumberFormat="1" applyFont="1" applyFill="1" applyBorder="1" applyAlignment="1">
      <alignment horizontal="right"/>
    </xf>
    <xf numFmtId="0" fontId="0" fillId="0" borderId="11" xfId="0" applyBorder="1"/>
    <xf numFmtId="0" fontId="11" fillId="12" borderId="49" xfId="0" applyFont="1" applyFill="1" applyBorder="1"/>
    <xf numFmtId="1" fontId="12" fillId="13" borderId="49" xfId="0" applyNumberFormat="1" applyFont="1" applyFill="1" applyBorder="1" applyAlignment="1">
      <alignment horizontal="center"/>
    </xf>
    <xf numFmtId="0" fontId="0" fillId="11" borderId="50" xfId="0" applyFill="1" applyBorder="1"/>
    <xf numFmtId="0" fontId="11" fillId="11" borderId="49" xfId="0" applyFont="1" applyFill="1" applyBorder="1"/>
    <xf numFmtId="0" fontId="0" fillId="0" borderId="72" xfId="0" applyBorder="1"/>
    <xf numFmtId="0" fontId="11" fillId="0" borderId="64" xfId="0" applyFont="1" applyBorder="1"/>
    <xf numFmtId="0" fontId="0" fillId="12" borderId="40" xfId="0" applyFill="1" applyBorder="1"/>
    <xf numFmtId="0" fontId="11" fillId="12" borderId="29" xfId="0" applyFont="1" applyFill="1" applyBorder="1"/>
    <xf numFmtId="0" fontId="11" fillId="12" borderId="60" xfId="0" applyFont="1" applyFill="1" applyBorder="1"/>
    <xf numFmtId="1" fontId="11" fillId="0" borderId="14" xfId="0" applyNumberFormat="1" applyFont="1" applyBorder="1" applyAlignment="1">
      <alignment horizontal="center"/>
    </xf>
    <xf numFmtId="0" fontId="0" fillId="0" borderId="32" xfId="0" applyBorder="1"/>
    <xf numFmtId="0" fontId="11" fillId="12" borderId="65" xfId="0" applyFont="1" applyFill="1" applyBorder="1"/>
    <xf numFmtId="0" fontId="11" fillId="0" borderId="44" xfId="0" applyFont="1" applyBorder="1" applyAlignment="1">
      <alignment vertical="center"/>
    </xf>
    <xf numFmtId="0" fontId="0" fillId="0" borderId="63" xfId="0" applyBorder="1"/>
    <xf numFmtId="0" fontId="0" fillId="13" borderId="40" xfId="0" applyFill="1" applyBorder="1"/>
    <xf numFmtId="0" fontId="0" fillId="13" borderId="18" xfId="0" applyFill="1" applyBorder="1"/>
    <xf numFmtId="0" fontId="0" fillId="13" borderId="29" xfId="0" applyFill="1" applyBorder="1"/>
    <xf numFmtId="0" fontId="0" fillId="13" borderId="49" xfId="0" applyFill="1" applyBorder="1"/>
    <xf numFmtId="0" fontId="12" fillId="13" borderId="54" xfId="0" applyFont="1" applyFill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0" fillId="0" borderId="53" xfId="0" applyBorder="1"/>
    <xf numFmtId="0" fontId="0" fillId="0" borderId="27" xfId="0" applyBorder="1"/>
    <xf numFmtId="1" fontId="12" fillId="12" borderId="50" xfId="0" applyNumberFormat="1" applyFont="1" applyFill="1" applyBorder="1" applyAlignment="1">
      <alignment horizontal="center"/>
    </xf>
    <xf numFmtId="0" fontId="12" fillId="12" borderId="50" xfId="0" applyFont="1" applyFill="1" applyBorder="1" applyAlignment="1">
      <alignment horizontal="center"/>
    </xf>
    <xf numFmtId="0" fontId="12" fillId="11" borderId="54" xfId="0" applyFont="1" applyFill="1" applyBorder="1"/>
    <xf numFmtId="0" fontId="12" fillId="11" borderId="40" xfId="0" applyFont="1" applyFill="1" applyBorder="1"/>
    <xf numFmtId="0" fontId="12" fillId="11" borderId="41" xfId="0" applyFont="1" applyFill="1" applyBorder="1"/>
    <xf numFmtId="0" fontId="12" fillId="12" borderId="54" xfId="0" applyFont="1" applyFill="1" applyBorder="1"/>
    <xf numFmtId="0" fontId="11" fillId="0" borderId="0" xfId="0" applyFont="1" applyAlignment="1">
      <alignment horizontal="right"/>
    </xf>
    <xf numFmtId="0" fontId="0" fillId="12" borderId="48" xfId="0" applyFill="1" applyBorder="1"/>
    <xf numFmtId="0" fontId="4" fillId="12" borderId="48" xfId="0" applyFont="1" applyFill="1" applyBorder="1"/>
    <xf numFmtId="0" fontId="0" fillId="11" borderId="55" xfId="0" applyFill="1" applyBorder="1"/>
    <xf numFmtId="0" fontId="12" fillId="5" borderId="61" xfId="0" applyFont="1" applyFill="1" applyBorder="1" applyAlignment="1">
      <alignment horizontal="right"/>
    </xf>
    <xf numFmtId="0" fontId="0" fillId="11" borderId="31" xfId="0" applyFill="1" applyBorder="1" applyAlignment="1">
      <alignment horizontal="right"/>
    </xf>
    <xf numFmtId="2" fontId="12" fillId="11" borderId="65" xfId="0" applyNumberFormat="1" applyFont="1" applyFill="1" applyBorder="1" applyAlignment="1">
      <alignment horizontal="center"/>
    </xf>
    <xf numFmtId="1" fontId="12" fillId="11" borderId="50" xfId="0" applyNumberFormat="1" applyFont="1" applyFill="1" applyBorder="1" applyAlignment="1">
      <alignment horizontal="center"/>
    </xf>
    <xf numFmtId="1" fontId="12" fillId="11" borderId="64" xfId="0" applyNumberFormat="1" applyFont="1" applyFill="1" applyBorder="1" applyAlignment="1">
      <alignment horizontal="center"/>
    </xf>
    <xf numFmtId="0" fontId="0" fillId="0" borderId="61" xfId="0" applyBorder="1" applyAlignment="1">
      <alignment horizontal="right"/>
    </xf>
    <xf numFmtId="0" fontId="0" fillId="12" borderId="48" xfId="0" applyFill="1" applyBorder="1" applyAlignment="1">
      <alignment horizontal="right"/>
    </xf>
    <xf numFmtId="0" fontId="11" fillId="12" borderId="30" xfId="0" applyFont="1" applyFill="1" applyBorder="1" applyAlignment="1">
      <alignment horizontal="right"/>
    </xf>
    <xf numFmtId="0" fontId="11" fillId="0" borderId="72" xfId="0" applyFont="1" applyBorder="1"/>
    <xf numFmtId="0" fontId="0" fillId="11" borderId="54" xfId="0" applyFill="1" applyBorder="1"/>
    <xf numFmtId="0" fontId="0" fillId="0" borderId="41" xfId="0" applyBorder="1"/>
    <xf numFmtId="0" fontId="11" fillId="11" borderId="30" xfId="0" applyFont="1" applyFill="1" applyBorder="1" applyAlignment="1">
      <alignment horizontal="right"/>
    </xf>
    <xf numFmtId="0" fontId="12" fillId="13" borderId="40" xfId="0" applyFont="1" applyFill="1" applyBorder="1"/>
    <xf numFmtId="0" fontId="12" fillId="13" borderId="18" xfId="0" applyFont="1" applyFill="1" applyBorder="1"/>
    <xf numFmtId="0" fontId="12" fillId="13" borderId="41" xfId="0" applyFont="1" applyFill="1" applyBorder="1"/>
    <xf numFmtId="0" fontId="11" fillId="0" borderId="42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12" fillId="0" borderId="5" xfId="0" applyFont="1" applyBorder="1"/>
    <xf numFmtId="0" fontId="12" fillId="0" borderId="33" xfId="0" applyFont="1" applyBorder="1"/>
    <xf numFmtId="0" fontId="12" fillId="0" borderId="7" xfId="0" applyFont="1" applyBorder="1"/>
    <xf numFmtId="0" fontId="11" fillId="13" borderId="48" xfId="0" applyFont="1" applyFill="1" applyBorder="1"/>
    <xf numFmtId="0" fontId="14" fillId="0" borderId="43" xfId="22" applyFont="1" applyBorder="1" applyAlignment="1">
      <alignment horizontal="right"/>
      <protection/>
    </xf>
    <xf numFmtId="0" fontId="14" fillId="0" borderId="14" xfId="23" applyFont="1" applyBorder="1" applyAlignment="1">
      <alignment horizontal="right"/>
      <protection/>
    </xf>
    <xf numFmtId="0" fontId="15" fillId="0" borderId="14" xfId="0" applyFont="1" applyBorder="1" applyAlignment="1">
      <alignment horizontal="right"/>
    </xf>
    <xf numFmtId="1" fontId="11" fillId="0" borderId="43" xfId="0" applyNumberFormat="1" applyFont="1" applyBorder="1" applyAlignment="1">
      <alignment horizontal="right"/>
    </xf>
    <xf numFmtId="1" fontId="11" fillId="0" borderId="14" xfId="0" applyNumberFormat="1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2" fillId="12" borderId="49" xfId="0" applyFont="1" applyFill="1" applyBorder="1"/>
    <xf numFmtId="0" fontId="12" fillId="12" borderId="41" xfId="0" applyFont="1" applyFill="1" applyBorder="1"/>
    <xf numFmtId="1" fontId="12" fillId="13" borderId="54" xfId="0" applyNumberFormat="1" applyFont="1" applyFill="1" applyBorder="1" applyAlignment="1">
      <alignment horizontal="right"/>
    </xf>
    <xf numFmtId="0" fontId="12" fillId="13" borderId="49" xfId="0" applyFont="1" applyFill="1" applyBorder="1" applyAlignment="1">
      <alignment horizontal="center"/>
    </xf>
    <xf numFmtId="0" fontId="13" fillId="0" borderId="4" xfId="0" applyFont="1" applyBorder="1"/>
    <xf numFmtId="0" fontId="12" fillId="0" borderId="20" xfId="0" applyFont="1" applyBorder="1"/>
    <xf numFmtId="0" fontId="13" fillId="0" borderId="37" xfId="0" applyFont="1" applyBorder="1"/>
    <xf numFmtId="0" fontId="11" fillId="0" borderId="39" xfId="0" applyFont="1" applyBorder="1" applyAlignment="1">
      <alignment horizontal="center"/>
    </xf>
    <xf numFmtId="0" fontId="11" fillId="0" borderId="56" xfId="0" applyFont="1" applyBorder="1" applyAlignment="1">
      <alignment vertical="center"/>
    </xf>
    <xf numFmtId="0" fontId="11" fillId="13" borderId="49" xfId="0" applyFont="1" applyFill="1" applyBorder="1"/>
    <xf numFmtId="0" fontId="12" fillId="0" borderId="28" xfId="0" applyFont="1" applyBorder="1"/>
    <xf numFmtId="1" fontId="11" fillId="0" borderId="27" xfId="0" applyNumberFormat="1" applyFont="1" applyBorder="1"/>
    <xf numFmtId="0" fontId="14" fillId="0" borderId="53" xfId="22" applyFont="1" applyBorder="1">
      <alignment/>
      <protection/>
    </xf>
    <xf numFmtId="0" fontId="12" fillId="0" borderId="30" xfId="0" applyFont="1" applyBorder="1" applyAlignment="1">
      <alignment horizontal="center"/>
    </xf>
    <xf numFmtId="0" fontId="0" fillId="0" borderId="62" xfId="0" applyBorder="1"/>
    <xf numFmtId="2" fontId="12" fillId="11" borderId="4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5" fillId="0" borderId="53" xfId="0" applyFont="1" applyBorder="1"/>
    <xf numFmtId="0" fontId="15" fillId="0" borderId="27" xfId="0" applyFont="1" applyBorder="1"/>
    <xf numFmtId="0" fontId="16" fillId="11" borderId="29" xfId="0" applyFont="1" applyFill="1" applyBorder="1" applyAlignment="1">
      <alignment horizontal="center"/>
    </xf>
    <xf numFmtId="0" fontId="12" fillId="12" borderId="2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14" xfId="0" applyFont="1" applyBorder="1" applyAlignment="1">
      <alignment horizontal="left" vertical="center"/>
    </xf>
    <xf numFmtId="1" fontId="3" fillId="2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5" fillId="8" borderId="18" xfId="0" applyNumberFormat="1" applyFont="1" applyFill="1" applyBorder="1"/>
    <xf numFmtId="0" fontId="14" fillId="0" borderId="42" xfId="22" applyFont="1" applyBorder="1">
      <alignment/>
      <protection/>
    </xf>
    <xf numFmtId="1" fontId="3" fillId="3" borderId="2" xfId="0" applyNumberFormat="1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1" fontId="5" fillId="9" borderId="9" xfId="0" applyNumberFormat="1" applyFont="1" applyFill="1" applyBorder="1" applyAlignment="1">
      <alignment horizontal="center"/>
    </xf>
    <xf numFmtId="1" fontId="5" fillId="9" borderId="13" xfId="0" applyNumberFormat="1" applyFont="1" applyFill="1" applyBorder="1" applyAlignment="1">
      <alignment horizontal="center"/>
    </xf>
    <xf numFmtId="0" fontId="18" fillId="0" borderId="14" xfId="0" applyFont="1" applyBorder="1"/>
    <xf numFmtId="1" fontId="3" fillId="4" borderId="2" xfId="0" applyNumberFormat="1" applyFont="1" applyFill="1" applyBorder="1" applyAlignment="1">
      <alignment horizontal="center"/>
    </xf>
    <xf numFmtId="0" fontId="11" fillId="0" borderId="49" xfId="0" applyFont="1" applyBorder="1"/>
    <xf numFmtId="0" fontId="11" fillId="12" borderId="43" xfId="0" applyFont="1" applyFill="1" applyBorder="1" applyAlignment="1">
      <alignment horizontal="center"/>
    </xf>
    <xf numFmtId="0" fontId="11" fillId="14" borderId="7" xfId="0" applyFont="1" applyFill="1" applyBorder="1" applyAlignment="1">
      <alignment horizontal="center"/>
    </xf>
    <xf numFmtId="0" fontId="11" fillId="14" borderId="9" xfId="0" applyFont="1" applyFill="1" applyBorder="1" applyAlignment="1">
      <alignment horizontal="center"/>
    </xf>
    <xf numFmtId="0" fontId="11" fillId="14" borderId="52" xfId="0" applyFont="1" applyFill="1" applyBorder="1" applyAlignment="1">
      <alignment horizontal="center"/>
    </xf>
    <xf numFmtId="0" fontId="11" fillId="14" borderId="47" xfId="0" applyFont="1" applyFill="1" applyBorder="1" applyAlignment="1">
      <alignment horizontal="center"/>
    </xf>
    <xf numFmtId="0" fontId="11" fillId="14" borderId="73" xfId="0" applyFont="1" applyFill="1" applyBorder="1" applyAlignment="1">
      <alignment horizontal="center"/>
    </xf>
    <xf numFmtId="0" fontId="11" fillId="14" borderId="71" xfId="0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/>
    </xf>
    <xf numFmtId="0" fontId="11" fillId="14" borderId="27" xfId="0" applyFont="1" applyFill="1" applyBorder="1" applyAlignment="1">
      <alignment horizontal="center"/>
    </xf>
    <xf numFmtId="1" fontId="5" fillId="12" borderId="6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1" fontId="5" fillId="5" borderId="5" xfId="0" applyNumberFormat="1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1" fontId="5" fillId="9" borderId="5" xfId="0" applyNumberFormat="1" applyFont="1" applyFill="1" applyBorder="1" applyAlignment="1">
      <alignment horizontal="center"/>
    </xf>
    <xf numFmtId="1" fontId="5" fillId="9" borderId="7" xfId="0" applyNumberFormat="1" applyFont="1" applyFill="1" applyBorder="1" applyAlignment="1">
      <alignment horizontal="center"/>
    </xf>
    <xf numFmtId="1" fontId="5" fillId="9" borderId="8" xfId="0" applyNumberFormat="1" applyFont="1" applyFill="1" applyBorder="1" applyAlignment="1">
      <alignment horizontal="center"/>
    </xf>
    <xf numFmtId="1" fontId="5" fillId="8" borderId="49" xfId="0" applyNumberFormat="1" applyFont="1" applyFill="1" applyBorder="1"/>
    <xf numFmtId="0" fontId="5" fillId="0" borderId="31" xfId="0" applyFont="1" applyBorder="1"/>
    <xf numFmtId="0" fontId="5" fillId="0" borderId="30" xfId="0" applyFont="1" applyBorder="1"/>
    <xf numFmtId="0" fontId="5" fillId="0" borderId="52" xfId="0" applyFont="1" applyBorder="1"/>
    <xf numFmtId="164" fontId="5" fillId="4" borderId="6" xfId="0" applyNumberFormat="1" applyFont="1" applyFill="1" applyBorder="1" applyAlignment="1">
      <alignment horizontal="center" wrapText="1"/>
    </xf>
    <xf numFmtId="164" fontId="5" fillId="4" borderId="52" xfId="0" applyNumberFormat="1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28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28" xfId="0" applyFont="1" applyFill="1" applyBorder="1" applyAlignment="1">
      <alignment horizontal="center" wrapText="1"/>
    </xf>
    <xf numFmtId="0" fontId="5" fillId="9" borderId="6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5" fillId="9" borderId="28" xfId="0" applyFont="1" applyFill="1" applyBorder="1" applyAlignment="1">
      <alignment horizontal="center" wrapText="1"/>
    </xf>
    <xf numFmtId="0" fontId="5" fillId="8" borderId="30" xfId="0" applyFont="1" applyFill="1" applyBorder="1" applyAlignment="1">
      <alignment horizontal="center"/>
    </xf>
    <xf numFmtId="0" fontId="5" fillId="0" borderId="54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0" borderId="5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4" xfId="0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14" xfId="0" applyFont="1" applyBorder="1"/>
    <xf numFmtId="0" fontId="3" fillId="0" borderId="7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11" fillId="5" borderId="49" xfId="0" applyFont="1" applyFill="1" applyBorder="1"/>
    <xf numFmtId="0" fontId="11" fillId="5" borderId="29" xfId="0" applyFont="1" applyFill="1" applyBorder="1"/>
    <xf numFmtId="0" fontId="0" fillId="0" borderId="3" xfId="0" applyBorder="1"/>
    <xf numFmtId="0" fontId="11" fillId="12" borderId="30" xfId="0" applyFont="1" applyFill="1" applyBorder="1" applyAlignment="1">
      <alignment horizontal="center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2" fillId="13" borderId="29" xfId="0" applyFont="1" applyFill="1" applyBorder="1"/>
    <xf numFmtId="0" fontId="11" fillId="14" borderId="75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" fontId="11" fillId="0" borderId="43" xfId="0" applyNumberFormat="1" applyFont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5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5" fillId="5" borderId="61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5" fillId="5" borderId="76" xfId="0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5" fillId="3" borderId="3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6" xfId="0" applyFont="1" applyFill="1" applyBorder="1" applyAlignment="1">
      <alignment horizontal="center"/>
    </xf>
    <xf numFmtId="0" fontId="5" fillId="3" borderId="76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11" fillId="13" borderId="0" xfId="0" applyFont="1" applyFill="1" applyAlignment="1">
      <alignment horizontal="left"/>
    </xf>
    <xf numFmtId="0" fontId="11" fillId="0" borderId="31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52" xfId="0" applyFont="1" applyBorder="1" applyAlignment="1">
      <alignment horizontal="right" vertical="center"/>
    </xf>
    <xf numFmtId="0" fontId="12" fillId="0" borderId="31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52" xfId="0" applyFont="1" applyBorder="1" applyAlignment="1">
      <alignment horizontal="right"/>
    </xf>
    <xf numFmtId="0" fontId="11" fillId="0" borderId="51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59" xfId="0" applyFont="1" applyBorder="1" applyAlignment="1">
      <alignment horizontal="left"/>
    </xf>
    <xf numFmtId="0" fontId="4" fillId="8" borderId="31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52" xfId="0" applyFont="1" applyFill="1" applyBorder="1" applyAlignment="1">
      <alignment horizontal="left"/>
    </xf>
    <xf numFmtId="0" fontId="11" fillId="11" borderId="0" xfId="0" applyFont="1" applyFill="1" applyAlignment="1">
      <alignment horizontal="left"/>
    </xf>
    <xf numFmtId="0" fontId="11" fillId="12" borderId="0" xfId="0" applyFont="1" applyFill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1" fillId="0" borderId="3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2" xfId="0" applyBorder="1" applyAlignment="1">
      <alignment horizontal="center"/>
    </xf>
    <xf numFmtId="0" fontId="5" fillId="8" borderId="31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" fillId="8" borderId="52" xfId="0" applyFont="1" applyFill="1" applyBorder="1" applyAlignment="1">
      <alignment horizontal="left"/>
    </xf>
    <xf numFmtId="0" fontId="12" fillId="0" borderId="3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1" fillId="0" borderId="31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2" fillId="8" borderId="31" xfId="0" applyFont="1" applyFill="1" applyBorder="1" applyAlignment="1">
      <alignment horizontal="left"/>
    </xf>
    <xf numFmtId="0" fontId="12" fillId="8" borderId="3" xfId="0" applyFont="1" applyFill="1" applyBorder="1" applyAlignment="1">
      <alignment horizontal="left"/>
    </xf>
    <xf numFmtId="0" fontId="12" fillId="8" borderId="52" xfId="0" applyFont="1" applyFill="1" applyBorder="1" applyAlignment="1">
      <alignment horizontal="left"/>
    </xf>
    <xf numFmtId="0" fontId="11" fillId="0" borderId="52" xfId="0" applyFont="1" applyBorder="1" applyAlignment="1">
      <alignment horizontal="right"/>
    </xf>
    <xf numFmtId="0" fontId="11" fillId="5" borderId="0" xfId="0" applyFont="1" applyFill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8" borderId="66" xfId="0" applyFont="1" applyFill="1" applyBorder="1" applyAlignment="1">
      <alignment horizontal="left"/>
    </xf>
    <xf numFmtId="0" fontId="5" fillId="8" borderId="76" xfId="0" applyFont="1" applyFill="1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2" xfId="0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11" fillId="0" borderId="45" xfId="0" applyFont="1" applyBorder="1" applyAlignment="1">
      <alignment horizontal="right"/>
    </xf>
    <xf numFmtId="0" fontId="11" fillId="0" borderId="59" xfId="0" applyFont="1" applyBorder="1" applyAlignment="1">
      <alignment horizontal="right"/>
    </xf>
    <xf numFmtId="0" fontId="12" fillId="8" borderId="61" xfId="0" applyFont="1" applyFill="1" applyBorder="1" applyAlignment="1">
      <alignment horizontal="left"/>
    </xf>
    <xf numFmtId="0" fontId="12" fillId="8" borderId="66" xfId="0" applyFont="1" applyFill="1" applyBorder="1" applyAlignment="1">
      <alignment horizontal="left"/>
    </xf>
    <xf numFmtId="0" fontId="12" fillId="8" borderId="76" xfId="0" applyFont="1" applyFill="1" applyBorder="1" applyAlignment="1">
      <alignment horizontal="left"/>
    </xf>
    <xf numFmtId="0" fontId="4" fillId="8" borderId="66" xfId="0" applyFont="1" applyFill="1" applyBorder="1" applyAlignment="1">
      <alignment horizontal="left"/>
    </xf>
    <xf numFmtId="1" fontId="12" fillId="11" borderId="30" xfId="0" applyNumberFormat="1" applyFont="1" applyFill="1" applyBorder="1" applyAlignment="1">
      <alignment horizontal="center"/>
    </xf>
    <xf numFmtId="1" fontId="12" fillId="12" borderId="30" xfId="0" applyNumberFormat="1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2" fillId="11" borderId="54" xfId="0" applyFont="1" applyFill="1" applyBorder="1" applyAlignment="1">
      <alignment horizontal="center"/>
    </xf>
    <xf numFmtId="0" fontId="12" fillId="12" borderId="54" xfId="0" applyFont="1" applyFill="1" applyBorder="1" applyAlignment="1">
      <alignment horizontal="center"/>
    </xf>
    <xf numFmtId="0" fontId="12" fillId="13" borderId="54" xfId="0" applyFont="1" applyFill="1" applyBorder="1" applyAlignment="1">
      <alignment horizontal="center"/>
    </xf>
    <xf numFmtId="1" fontId="12" fillId="5" borderId="30" xfId="0" applyNumberFormat="1" applyFont="1" applyFill="1" applyBorder="1" applyAlignment="1">
      <alignment horizontal="center"/>
    </xf>
    <xf numFmtId="2" fontId="12" fillId="11" borderId="30" xfId="0" applyNumberFormat="1" applyFont="1" applyFill="1" applyBorder="1" applyAlignment="1">
      <alignment horizontal="center"/>
    </xf>
    <xf numFmtId="1" fontId="12" fillId="12" borderId="54" xfId="0" applyNumberFormat="1" applyFont="1" applyFill="1" applyBorder="1" applyAlignment="1">
      <alignment horizontal="center"/>
    </xf>
    <xf numFmtId="1" fontId="12" fillId="5" borderId="54" xfId="0" applyNumberFormat="1" applyFont="1" applyFill="1" applyBorder="1" applyAlignment="1">
      <alignment horizontal="center"/>
    </xf>
    <xf numFmtId="1" fontId="12" fillId="11" borderId="54" xfId="0" applyNumberFormat="1" applyFont="1" applyFill="1" applyBorder="1" applyAlignment="1">
      <alignment horizontal="center"/>
    </xf>
    <xf numFmtId="0" fontId="11" fillId="12" borderId="54" xfId="0" applyFont="1" applyFill="1" applyBorder="1" applyAlignment="1">
      <alignment horizontal="center"/>
    </xf>
    <xf numFmtId="1" fontId="12" fillId="13" borderId="30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2" fillId="12" borderId="40" xfId="0" applyFont="1" applyFill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0" fontId="4" fillId="13" borderId="30" xfId="0" applyFont="1" applyFill="1" applyBorder="1" applyAlignment="1">
      <alignment horizontal="center"/>
    </xf>
    <xf numFmtId="0" fontId="12" fillId="5" borderId="61" xfId="0" applyFont="1" applyFill="1" applyBorder="1" applyAlignment="1">
      <alignment horizontal="center"/>
    </xf>
    <xf numFmtId="1" fontId="12" fillId="13" borderId="54" xfId="0" applyNumberFormat="1" applyFont="1" applyFill="1" applyBorder="1" applyAlignment="1">
      <alignment horizontal="center"/>
    </xf>
    <xf numFmtId="0" fontId="3" fillId="0" borderId="47" xfId="0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 2" xfId="21"/>
    <cellStyle name="Normaallaad_Leht1" xfId="22"/>
    <cellStyle name="Normaallaad_Leht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u%20ketas\Eesti%20Jalgratturite%20Liit\05%20EJL%20v&#245;istluskalender\5.3%20Reiting\Reiting%202023\2023%20reiting%20kodukale\Reiting%202023\Noorte%20rahastamise%20reit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ldreiting"/>
      <sheetName val="Vanuseklasside kaupa"/>
      <sheetName val="MNT"/>
      <sheetName val="MNT KLUBI"/>
      <sheetName val="MTB"/>
      <sheetName val="MTB KLUBI"/>
      <sheetName val="CX"/>
      <sheetName val="CX KLUBI"/>
      <sheetName val="BMX"/>
      <sheetName val="BMX KLUBI"/>
      <sheetName val="Parim klubi kõik alad kokku"/>
      <sheetName val="litsents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>
            <v>2013367</v>
          </cell>
          <cell r="B2">
            <v>10127539927</v>
          </cell>
          <cell r="C2" t="str">
            <v>Rihard Mägi</v>
          </cell>
          <cell r="D2" t="str">
            <v>Rihard</v>
          </cell>
          <cell r="E2" t="str">
            <v>Mägi</v>
          </cell>
          <cell r="F2">
            <v>50909217020</v>
          </cell>
          <cell r="G2" t="str">
            <v>Eesti</v>
          </cell>
          <cell r="H2">
            <v>2009</v>
          </cell>
          <cell r="I2" t="str">
            <v>M14</v>
          </cell>
          <cell r="J2">
            <v>45163</v>
          </cell>
          <cell r="K2">
            <v>45291</v>
          </cell>
          <cell r="L2" t="str">
            <v>NRK</v>
          </cell>
          <cell r="M2" t="str">
            <v>MTÜ Nõmme Rattaklubi</v>
          </cell>
          <cell r="N2" t="str">
            <v>Eesti Jalgratturite Liit</v>
          </cell>
          <cell r="O2">
            <v>80057497</v>
          </cell>
          <cell r="P2" t="str">
            <v>Aktiivne/kehtib</v>
          </cell>
        </row>
        <row r="3">
          <cell r="A3">
            <v>2016306</v>
          </cell>
          <cell r="C3" t="str">
            <v>Carola Hirv</v>
          </cell>
          <cell r="D3" t="str">
            <v>Carola</v>
          </cell>
          <cell r="E3" t="str">
            <v>Hirv</v>
          </cell>
          <cell r="F3">
            <v>61203120071</v>
          </cell>
          <cell r="G3" t="str">
            <v>Eesti</v>
          </cell>
          <cell r="H3">
            <v>2012</v>
          </cell>
          <cell r="I3" t="str">
            <v>N12</v>
          </cell>
          <cell r="J3">
            <v>45163</v>
          </cell>
          <cell r="K3">
            <v>45291</v>
          </cell>
          <cell r="L3" t="str">
            <v>NRK</v>
          </cell>
          <cell r="M3" t="str">
            <v>MTÜ Nõmme Rattaklubi</v>
          </cell>
          <cell r="N3" t="str">
            <v>Eesti Jalgratturite Liit</v>
          </cell>
          <cell r="O3">
            <v>80057497</v>
          </cell>
          <cell r="P3" t="str">
            <v>Aktiivne/kehtib</v>
          </cell>
        </row>
        <row r="4">
          <cell r="A4">
            <v>2016296</v>
          </cell>
          <cell r="C4" t="str">
            <v>Robin Talumaa</v>
          </cell>
          <cell r="D4" t="str">
            <v>Robin</v>
          </cell>
          <cell r="E4" t="str">
            <v>Talumaa</v>
          </cell>
          <cell r="F4">
            <v>50909147068</v>
          </cell>
          <cell r="G4" t="str">
            <v>Eesti</v>
          </cell>
          <cell r="H4">
            <v>2009</v>
          </cell>
          <cell r="I4" t="str">
            <v>M14</v>
          </cell>
          <cell r="J4">
            <v>45163</v>
          </cell>
          <cell r="K4">
            <v>45291</v>
          </cell>
          <cell r="L4" t="str">
            <v>NRK</v>
          </cell>
          <cell r="M4" t="str">
            <v>MTÜ Nõmme Rattaklubi</v>
          </cell>
          <cell r="N4" t="str">
            <v>Eesti Jalgratturite Liit</v>
          </cell>
          <cell r="O4">
            <v>80057497</v>
          </cell>
          <cell r="P4" t="str">
            <v>Aktiivne/kehtib</v>
          </cell>
        </row>
        <row r="5">
          <cell r="A5">
            <v>2014887</v>
          </cell>
          <cell r="B5">
            <v>10132710330</v>
          </cell>
          <cell r="C5" t="str">
            <v>Robert Laht</v>
          </cell>
          <cell r="D5" t="str">
            <v>Robert</v>
          </cell>
          <cell r="E5" t="str">
            <v>Laht</v>
          </cell>
          <cell r="F5">
            <v>50906297061</v>
          </cell>
          <cell r="G5" t="str">
            <v>Eesti</v>
          </cell>
          <cell r="H5">
            <v>2009</v>
          </cell>
          <cell r="I5" t="str">
            <v>M14</v>
          </cell>
          <cell r="J5">
            <v>45163</v>
          </cell>
          <cell r="K5">
            <v>45291</v>
          </cell>
          <cell r="L5" t="str">
            <v>NRK</v>
          </cell>
          <cell r="M5" t="str">
            <v>MTÜ Nõmme Rattaklubi</v>
          </cell>
          <cell r="N5" t="str">
            <v>Eesti Jalgratturite Liit</v>
          </cell>
          <cell r="O5">
            <v>80057497</v>
          </cell>
          <cell r="P5" t="str">
            <v>Aktiivne/kehtib</v>
          </cell>
        </row>
        <row r="6">
          <cell r="A6">
            <v>2016283</v>
          </cell>
          <cell r="B6">
            <v>10144758336</v>
          </cell>
          <cell r="C6" t="str">
            <v>Silver Kross</v>
          </cell>
          <cell r="D6" t="str">
            <v>Silver</v>
          </cell>
          <cell r="E6" t="str">
            <v>Kross</v>
          </cell>
          <cell r="F6">
            <v>50910187033</v>
          </cell>
          <cell r="G6" t="str">
            <v>Eesti</v>
          </cell>
          <cell r="H6">
            <v>2009</v>
          </cell>
          <cell r="I6" t="str">
            <v>M14</v>
          </cell>
          <cell r="J6">
            <v>45163</v>
          </cell>
          <cell r="K6">
            <v>45291</v>
          </cell>
          <cell r="L6" t="str">
            <v>CFC</v>
          </cell>
          <cell r="M6" t="str">
            <v>Spordiklubi CFC</v>
          </cell>
          <cell r="N6" t="str">
            <v>Eesti Jalgratturite Liit</v>
          </cell>
          <cell r="O6">
            <v>80057497</v>
          </cell>
          <cell r="P6" t="str">
            <v>Aktiivne/kehtib</v>
          </cell>
        </row>
        <row r="7">
          <cell r="A7">
            <v>2016270</v>
          </cell>
          <cell r="B7">
            <v>10144758235</v>
          </cell>
          <cell r="C7" t="str">
            <v>Hugo Meidla</v>
          </cell>
          <cell r="D7" t="str">
            <v>Hugo</v>
          </cell>
          <cell r="E7" t="str">
            <v>Meidla</v>
          </cell>
          <cell r="F7">
            <v>50706307042</v>
          </cell>
          <cell r="G7" t="str">
            <v>Eesti</v>
          </cell>
          <cell r="H7">
            <v>2007</v>
          </cell>
          <cell r="I7" t="str">
            <v>M16</v>
          </cell>
          <cell r="J7">
            <v>45163</v>
          </cell>
          <cell r="K7">
            <v>45291</v>
          </cell>
          <cell r="L7" t="str">
            <v>CFC</v>
          </cell>
          <cell r="M7" t="str">
            <v>Spordiklubi CFC</v>
          </cell>
          <cell r="N7" t="str">
            <v>Eesti Jalgratturite Liit</v>
          </cell>
          <cell r="O7">
            <v>80057497</v>
          </cell>
          <cell r="P7" t="str">
            <v>Aktiivne/kehtib</v>
          </cell>
        </row>
        <row r="8">
          <cell r="A8">
            <v>2002284</v>
          </cell>
          <cell r="B8">
            <v>10064446477</v>
          </cell>
          <cell r="C8" t="str">
            <v>Tarmo Mõttus</v>
          </cell>
          <cell r="D8" t="str">
            <v>Tarmo</v>
          </cell>
          <cell r="E8" t="str">
            <v>Mõttus</v>
          </cell>
          <cell r="F8">
            <v>37107196519</v>
          </cell>
          <cell r="G8" t="str">
            <v>Eesti</v>
          </cell>
          <cell r="H8">
            <v>1971</v>
          </cell>
          <cell r="I8" t="str">
            <v>M50-54</v>
          </cell>
          <cell r="J8">
            <v>45162</v>
          </cell>
          <cell r="K8">
            <v>45291</v>
          </cell>
          <cell r="L8" t="str">
            <v>HRK</v>
          </cell>
          <cell r="M8" t="str">
            <v>HAANJA RATTAKLUBI</v>
          </cell>
          <cell r="N8" t="str">
            <v>Eesti Jalgratturite Liit</v>
          </cell>
          <cell r="O8">
            <v>80057497</v>
          </cell>
          <cell r="P8" t="str">
            <v>Aktiivne/kehtib</v>
          </cell>
        </row>
        <row r="9">
          <cell r="A9">
            <v>2016267</v>
          </cell>
          <cell r="B9">
            <v>10144758134</v>
          </cell>
          <cell r="C9" t="str">
            <v>Kaspar Kostin</v>
          </cell>
          <cell r="D9" t="str">
            <v>Kaspar</v>
          </cell>
          <cell r="E9" t="str">
            <v>Kostin</v>
          </cell>
          <cell r="F9">
            <v>50904122752</v>
          </cell>
          <cell r="G9" t="str">
            <v>Eesti</v>
          </cell>
          <cell r="H9">
            <v>2009</v>
          </cell>
          <cell r="I9" t="str">
            <v>M14</v>
          </cell>
          <cell r="J9">
            <v>45160</v>
          </cell>
          <cell r="K9">
            <v>45291</v>
          </cell>
          <cell r="L9" t="str">
            <v>KJK</v>
          </cell>
          <cell r="M9" t="str">
            <v>MTÜ KALEVI JALGRATTAKOOL</v>
          </cell>
          <cell r="N9" t="str">
            <v>Eesti Jalgratturite Liit</v>
          </cell>
          <cell r="O9">
            <v>80057497</v>
          </cell>
          <cell r="P9" t="str">
            <v>Aktiivne/kehtib</v>
          </cell>
        </row>
        <row r="10">
          <cell r="A10">
            <v>2010988</v>
          </cell>
          <cell r="B10">
            <v>10106943187</v>
          </cell>
          <cell r="C10" t="str">
            <v>Märt Laansoo</v>
          </cell>
          <cell r="D10" t="str">
            <v>Märt</v>
          </cell>
          <cell r="E10" t="str">
            <v>Laansoo</v>
          </cell>
          <cell r="F10">
            <v>50902197035</v>
          </cell>
          <cell r="G10" t="str">
            <v>Eesti</v>
          </cell>
          <cell r="H10">
            <v>2009</v>
          </cell>
          <cell r="I10" t="str">
            <v>M14</v>
          </cell>
          <cell r="J10">
            <v>45160</v>
          </cell>
          <cell r="K10">
            <v>45291</v>
          </cell>
          <cell r="L10" t="str">
            <v>KJK</v>
          </cell>
          <cell r="M10" t="str">
            <v>MTÜ KALEVI JALGRATTAKOOL</v>
          </cell>
          <cell r="N10" t="str">
            <v>Eesti Jalgratturite Liit</v>
          </cell>
          <cell r="O10">
            <v>80057497</v>
          </cell>
          <cell r="P10" t="str">
            <v>Aktiivne/kehtib</v>
          </cell>
        </row>
        <row r="11">
          <cell r="A11">
            <v>2013752</v>
          </cell>
          <cell r="B11">
            <v>10130045961</v>
          </cell>
          <cell r="C11" t="str">
            <v>Georg Roose</v>
          </cell>
          <cell r="D11" t="str">
            <v>Georg</v>
          </cell>
          <cell r="E11" t="str">
            <v>Roose</v>
          </cell>
          <cell r="F11">
            <v>50910082772</v>
          </cell>
          <cell r="G11" t="str">
            <v>Eesti</v>
          </cell>
          <cell r="H11">
            <v>2009</v>
          </cell>
          <cell r="I11" t="str">
            <v>M14</v>
          </cell>
          <cell r="J11">
            <v>45160</v>
          </cell>
          <cell r="K11">
            <v>45291</v>
          </cell>
          <cell r="L11" t="str">
            <v>PKA</v>
          </cell>
          <cell r="M11" t="str">
            <v>PÄRNU SPORDISELTSI "KALEV" SPORDIKOOL</v>
          </cell>
          <cell r="N11" t="str">
            <v>Eesti Jalgratturite Liit</v>
          </cell>
          <cell r="O11">
            <v>80057497</v>
          </cell>
          <cell r="P11" t="str">
            <v>Aktiivne/kehtib</v>
          </cell>
        </row>
        <row r="12">
          <cell r="A12">
            <v>2016254</v>
          </cell>
          <cell r="B12">
            <v>10144758033</v>
          </cell>
          <cell r="C12" t="str">
            <v>Ats Simisker</v>
          </cell>
          <cell r="D12" t="str">
            <v>Ats</v>
          </cell>
          <cell r="E12" t="str">
            <v>Simisker</v>
          </cell>
          <cell r="F12">
            <v>51004014730</v>
          </cell>
          <cell r="G12" t="str">
            <v>Eesti</v>
          </cell>
          <cell r="H12">
            <v>2010</v>
          </cell>
          <cell r="I12" t="str">
            <v>M14</v>
          </cell>
          <cell r="J12">
            <v>45160</v>
          </cell>
          <cell r="K12">
            <v>45291</v>
          </cell>
          <cell r="L12" t="str">
            <v>PKA</v>
          </cell>
          <cell r="M12" t="str">
            <v>PÄRNU SPORDISELTSI "KALEV" SPORDIKOOL</v>
          </cell>
          <cell r="N12" t="str">
            <v>Eesti Jalgratturite Liit</v>
          </cell>
          <cell r="O12">
            <v>80057497</v>
          </cell>
          <cell r="P12" t="str">
            <v>Aktiivne/kehtib</v>
          </cell>
        </row>
        <row r="13">
          <cell r="A13">
            <v>2016241</v>
          </cell>
          <cell r="B13">
            <v>10144757831</v>
          </cell>
          <cell r="C13" t="str">
            <v>Oskar Märs</v>
          </cell>
          <cell r="D13" t="str">
            <v>Oskar</v>
          </cell>
          <cell r="E13" t="str">
            <v>Märs</v>
          </cell>
          <cell r="F13">
            <v>51104272758</v>
          </cell>
          <cell r="G13" t="str">
            <v>Eesti</v>
          </cell>
          <cell r="H13">
            <v>2011</v>
          </cell>
          <cell r="I13" t="str">
            <v>M12</v>
          </cell>
          <cell r="J13">
            <v>45160</v>
          </cell>
          <cell r="K13">
            <v>45291</v>
          </cell>
          <cell r="L13" t="str">
            <v>LER</v>
          </cell>
          <cell r="M13" t="str">
            <v>Otepää Rattaklubi MTÜ</v>
          </cell>
          <cell r="N13" t="str">
            <v>Eesti Jalgratturite Liit</v>
          </cell>
          <cell r="O13">
            <v>80057497</v>
          </cell>
          <cell r="P13" t="str">
            <v>Aktiivne/kehtib</v>
          </cell>
        </row>
        <row r="14">
          <cell r="A14">
            <v>2016238</v>
          </cell>
          <cell r="B14">
            <v>10144757629</v>
          </cell>
          <cell r="C14" t="str">
            <v>Tarvi Tuisk</v>
          </cell>
          <cell r="D14" t="str">
            <v>Tarvi</v>
          </cell>
          <cell r="E14" t="str">
            <v>Tuisk</v>
          </cell>
          <cell r="F14">
            <v>50910167041</v>
          </cell>
          <cell r="G14" t="str">
            <v>Eesti</v>
          </cell>
          <cell r="H14">
            <v>2009</v>
          </cell>
          <cell r="I14" t="str">
            <v>M14</v>
          </cell>
          <cell r="J14">
            <v>45160</v>
          </cell>
          <cell r="K14">
            <v>45291</v>
          </cell>
          <cell r="L14" t="str">
            <v>POR</v>
          </cell>
          <cell r="M14" t="str">
            <v>PORTER RACING</v>
          </cell>
          <cell r="N14" t="str">
            <v>Eesti Jalgratturite Liit</v>
          </cell>
          <cell r="O14">
            <v>80057497</v>
          </cell>
          <cell r="P14" t="str">
            <v>Aktiivne/kehtib</v>
          </cell>
        </row>
        <row r="15">
          <cell r="A15">
            <v>2016225</v>
          </cell>
          <cell r="B15">
            <v>10144757326</v>
          </cell>
          <cell r="C15" t="str">
            <v>Hardy Grünberg</v>
          </cell>
          <cell r="D15" t="str">
            <v>Hardy</v>
          </cell>
          <cell r="E15" t="str">
            <v>Grünberg</v>
          </cell>
          <cell r="F15">
            <v>51006087049</v>
          </cell>
          <cell r="G15" t="str">
            <v>Eesti</v>
          </cell>
          <cell r="H15">
            <v>2010</v>
          </cell>
          <cell r="I15" t="str">
            <v>M14</v>
          </cell>
          <cell r="J15">
            <v>45160</v>
          </cell>
          <cell r="K15">
            <v>45291</v>
          </cell>
          <cell r="L15" t="str">
            <v>POR</v>
          </cell>
          <cell r="M15" t="str">
            <v>PORTER RACING</v>
          </cell>
          <cell r="N15" t="str">
            <v>Eesti Jalgratturite Liit</v>
          </cell>
          <cell r="O15">
            <v>80057497</v>
          </cell>
          <cell r="P15" t="str">
            <v>Aktiivne/kehtib</v>
          </cell>
        </row>
        <row r="16">
          <cell r="A16">
            <v>2014573</v>
          </cell>
          <cell r="B16">
            <v>10132252814</v>
          </cell>
          <cell r="C16" t="str">
            <v>Mirt Ärm</v>
          </cell>
          <cell r="D16" t="str">
            <v>Mirt</v>
          </cell>
          <cell r="E16" t="str">
            <v>Ärm</v>
          </cell>
          <cell r="F16">
            <v>60905207016</v>
          </cell>
          <cell r="G16" t="str">
            <v>Eesti</v>
          </cell>
          <cell r="H16">
            <v>2009</v>
          </cell>
          <cell r="I16" t="str">
            <v>N14</v>
          </cell>
          <cell r="J16">
            <v>45160</v>
          </cell>
          <cell r="K16">
            <v>45291</v>
          </cell>
          <cell r="L16" t="str">
            <v>POR</v>
          </cell>
          <cell r="M16" t="str">
            <v>PORTER RACING</v>
          </cell>
          <cell r="N16" t="str">
            <v>Eesti Jalgratturite Liit</v>
          </cell>
          <cell r="O16">
            <v>80057497</v>
          </cell>
          <cell r="P16" t="str">
            <v>Aktiivne/kehtib</v>
          </cell>
        </row>
        <row r="17">
          <cell r="A17">
            <v>2014586</v>
          </cell>
          <cell r="B17">
            <v>10132252713</v>
          </cell>
          <cell r="C17" t="str">
            <v>Berit Grünberg</v>
          </cell>
          <cell r="D17" t="str">
            <v>Berit</v>
          </cell>
          <cell r="E17" t="str">
            <v>Grünberg</v>
          </cell>
          <cell r="F17">
            <v>60902087045</v>
          </cell>
          <cell r="G17" t="str">
            <v>Eesti</v>
          </cell>
          <cell r="H17">
            <v>2009</v>
          </cell>
          <cell r="I17" t="str">
            <v>N14</v>
          </cell>
          <cell r="J17">
            <v>45160</v>
          </cell>
          <cell r="K17">
            <v>45291</v>
          </cell>
          <cell r="L17" t="str">
            <v>POR</v>
          </cell>
          <cell r="M17" t="str">
            <v>PORTER RACING</v>
          </cell>
          <cell r="N17" t="str">
            <v>Eesti Jalgratturite Liit</v>
          </cell>
          <cell r="O17">
            <v>80057497</v>
          </cell>
          <cell r="P17" t="str">
            <v>Aktiivne/kehtib</v>
          </cell>
        </row>
        <row r="18">
          <cell r="A18">
            <v>2016212</v>
          </cell>
          <cell r="B18">
            <v>10144757225</v>
          </cell>
          <cell r="C18" t="str">
            <v>Jaspar-Remi Soodla</v>
          </cell>
          <cell r="D18" t="str">
            <v>Jaspar-Remi</v>
          </cell>
          <cell r="E18" t="str">
            <v>Soodla</v>
          </cell>
          <cell r="F18">
            <v>50909014714</v>
          </cell>
          <cell r="G18" t="str">
            <v>Eesti</v>
          </cell>
          <cell r="H18">
            <v>2009</v>
          </cell>
          <cell r="I18" t="str">
            <v>M14</v>
          </cell>
          <cell r="J18">
            <v>45159</v>
          </cell>
          <cell r="K18">
            <v>45291</v>
          </cell>
          <cell r="L18" t="str">
            <v>TYS</v>
          </cell>
          <cell r="M18" t="str">
            <v>TARTU ÜLIKOOLI AKADEEMILINE SPORDIKLUBI</v>
          </cell>
          <cell r="N18" t="str">
            <v>Eesti Jalgratturite Liit</v>
          </cell>
          <cell r="O18">
            <v>80057497</v>
          </cell>
          <cell r="P18" t="str">
            <v>Aktiivne/kehtib</v>
          </cell>
        </row>
        <row r="19">
          <cell r="A19">
            <v>2016209</v>
          </cell>
          <cell r="B19">
            <v>10144756922</v>
          </cell>
          <cell r="C19" t="str">
            <v>Martin Karro</v>
          </cell>
          <cell r="D19" t="str">
            <v>Martin</v>
          </cell>
          <cell r="E19" t="str">
            <v>Karro</v>
          </cell>
          <cell r="F19">
            <v>51104202744</v>
          </cell>
          <cell r="G19" t="str">
            <v>Eesti</v>
          </cell>
          <cell r="H19">
            <v>2011</v>
          </cell>
          <cell r="I19" t="str">
            <v>M12</v>
          </cell>
          <cell r="J19">
            <v>45159</v>
          </cell>
          <cell r="K19">
            <v>45291</v>
          </cell>
          <cell r="L19" t="str">
            <v>TYS</v>
          </cell>
          <cell r="M19" t="str">
            <v>TARTU ÜLIKOOLI AKADEEMILINE SPORDIKLUBI</v>
          </cell>
          <cell r="N19" t="str">
            <v>Eesti Jalgratturite Liit</v>
          </cell>
          <cell r="O19">
            <v>80057497</v>
          </cell>
          <cell r="P19" t="str">
            <v>Aktiivne/kehtib</v>
          </cell>
        </row>
        <row r="20">
          <cell r="A20">
            <v>2008110</v>
          </cell>
          <cell r="B20">
            <v>10084648547</v>
          </cell>
          <cell r="C20" t="str">
            <v>Janar Kannimäe</v>
          </cell>
          <cell r="D20" t="str">
            <v>Janar</v>
          </cell>
          <cell r="E20" t="str">
            <v>Kannimäe</v>
          </cell>
          <cell r="F20">
            <v>39003286510</v>
          </cell>
          <cell r="G20" t="str">
            <v>Eesti</v>
          </cell>
          <cell r="H20">
            <v>1990</v>
          </cell>
          <cell r="I20" t="str">
            <v>M19-34</v>
          </cell>
          <cell r="J20">
            <v>45159</v>
          </cell>
          <cell r="K20">
            <v>45291</v>
          </cell>
          <cell r="L20" t="str">
            <v>HAV</v>
          </cell>
          <cell r="M20" t="str">
            <v>HAUKA VELOKLUBI</v>
          </cell>
          <cell r="N20" t="str">
            <v>Eesti Jalgratturite Liit</v>
          </cell>
          <cell r="O20">
            <v>80057497</v>
          </cell>
          <cell r="P20" t="str">
            <v>Aktiivne/kehtib</v>
          </cell>
        </row>
        <row r="21">
          <cell r="A21">
            <v>2008097</v>
          </cell>
          <cell r="B21">
            <v>10084648345</v>
          </cell>
          <cell r="C21" t="str">
            <v>Romet Niilus</v>
          </cell>
          <cell r="D21" t="str">
            <v>Romet</v>
          </cell>
          <cell r="E21" t="str">
            <v>Niilus</v>
          </cell>
          <cell r="F21">
            <v>38709116515</v>
          </cell>
          <cell r="G21" t="str">
            <v>Eesti</v>
          </cell>
          <cell r="H21">
            <v>1987</v>
          </cell>
          <cell r="I21" t="str">
            <v>M35-39</v>
          </cell>
          <cell r="J21">
            <v>45159</v>
          </cell>
          <cell r="K21">
            <v>45291</v>
          </cell>
          <cell r="L21" t="str">
            <v>HAV</v>
          </cell>
          <cell r="M21" t="str">
            <v>HAUKA VELOKLUBI</v>
          </cell>
          <cell r="N21" t="str">
            <v>Eesti Jalgratturite Liit</v>
          </cell>
          <cell r="O21">
            <v>80057497</v>
          </cell>
          <cell r="P21" t="str">
            <v>Aktiivne/kehtib</v>
          </cell>
        </row>
        <row r="22">
          <cell r="A22">
            <v>2016199</v>
          </cell>
          <cell r="B22">
            <v>10144756619</v>
          </cell>
          <cell r="C22" t="str">
            <v>Mairon Niilus</v>
          </cell>
          <cell r="D22" t="str">
            <v>Mairon</v>
          </cell>
          <cell r="E22" t="str">
            <v>Niilus</v>
          </cell>
          <cell r="F22">
            <v>51211216513</v>
          </cell>
          <cell r="G22" t="str">
            <v>Eesti</v>
          </cell>
          <cell r="H22">
            <v>2012</v>
          </cell>
          <cell r="I22" t="str">
            <v>M12</v>
          </cell>
          <cell r="J22">
            <v>45159</v>
          </cell>
          <cell r="K22">
            <v>45291</v>
          </cell>
          <cell r="L22" t="str">
            <v>HAV</v>
          </cell>
          <cell r="M22" t="str">
            <v>HAUKA VELOKLUBI</v>
          </cell>
          <cell r="N22" t="str">
            <v>Eesti Jalgratturite Liit</v>
          </cell>
          <cell r="O22">
            <v>80057497</v>
          </cell>
          <cell r="P22" t="str">
            <v>Aktiivne/kehtib</v>
          </cell>
        </row>
        <row r="23">
          <cell r="A23">
            <v>2007195</v>
          </cell>
          <cell r="B23">
            <v>10083486870</v>
          </cell>
          <cell r="C23" t="str">
            <v>Tarvi Uusen</v>
          </cell>
          <cell r="D23" t="str">
            <v>Tarvi</v>
          </cell>
          <cell r="E23" t="str">
            <v>Uusen</v>
          </cell>
          <cell r="F23">
            <v>36703202765</v>
          </cell>
          <cell r="G23" t="str">
            <v>Eesti</v>
          </cell>
          <cell r="H23">
            <v>1967</v>
          </cell>
          <cell r="I23" t="str">
            <v>Hobirattur</v>
          </cell>
          <cell r="J23">
            <v>45159</v>
          </cell>
          <cell r="K23">
            <v>45291</v>
          </cell>
          <cell r="N23" t="str">
            <v>Eesti Jalgratturite Liit</v>
          </cell>
          <cell r="O23">
            <v>80057497</v>
          </cell>
          <cell r="P23" t="str">
            <v>Aktiivne/kehtib</v>
          </cell>
        </row>
        <row r="24">
          <cell r="A24">
            <v>2014421</v>
          </cell>
          <cell r="B24">
            <v>10131722041</v>
          </cell>
          <cell r="C24" t="str">
            <v>Hugo Pert</v>
          </cell>
          <cell r="D24" t="str">
            <v>Hugo</v>
          </cell>
          <cell r="E24" t="str">
            <v>Pert</v>
          </cell>
          <cell r="F24">
            <v>51510310127</v>
          </cell>
          <cell r="G24" t="str">
            <v>Eesti</v>
          </cell>
          <cell r="H24">
            <v>2015</v>
          </cell>
          <cell r="I24" t="str">
            <v>M8</v>
          </cell>
          <cell r="J24">
            <v>45158</v>
          </cell>
          <cell r="K24">
            <v>45291</v>
          </cell>
          <cell r="L24" t="str">
            <v>AIR</v>
          </cell>
          <cell r="M24" t="str">
            <v>SPORDIKLUBI AIRPARK</v>
          </cell>
          <cell r="N24" t="str">
            <v>Eesti Jalgratturite Liit</v>
          </cell>
          <cell r="O24">
            <v>80057497</v>
          </cell>
          <cell r="P24" t="str">
            <v>Aktiivne/kehtib</v>
          </cell>
        </row>
        <row r="25">
          <cell r="A25">
            <v>2016173</v>
          </cell>
          <cell r="B25">
            <v>10144631529</v>
          </cell>
          <cell r="C25" t="str">
            <v>Mirtel Laht</v>
          </cell>
          <cell r="D25" t="str">
            <v>Mirtel</v>
          </cell>
          <cell r="E25" t="str">
            <v>Laht</v>
          </cell>
          <cell r="F25">
            <v>60809185227</v>
          </cell>
          <cell r="G25" t="str">
            <v>Eesti</v>
          </cell>
          <cell r="H25">
            <v>2008</v>
          </cell>
          <cell r="I25" t="str">
            <v>N16</v>
          </cell>
          <cell r="J25">
            <v>45153</v>
          </cell>
          <cell r="K25">
            <v>45291</v>
          </cell>
          <cell r="L25" t="str">
            <v>RAK</v>
          </cell>
          <cell r="M25" t="str">
            <v>SPORDIKLUBI RAKKE</v>
          </cell>
          <cell r="N25" t="str">
            <v>Eesti Jalgratturite Liit</v>
          </cell>
          <cell r="O25">
            <v>80057497</v>
          </cell>
          <cell r="P25" t="str">
            <v>Aktiivne/kehtib</v>
          </cell>
        </row>
        <row r="26">
          <cell r="A26">
            <v>2016160</v>
          </cell>
          <cell r="B26">
            <v>10144629509</v>
          </cell>
          <cell r="C26" t="str">
            <v>Vitali Jekimenko</v>
          </cell>
          <cell r="D26" t="str">
            <v>Vitali</v>
          </cell>
          <cell r="E26" t="str">
            <v>Jekimenko</v>
          </cell>
          <cell r="F26">
            <v>38312012239</v>
          </cell>
          <cell r="G26" t="str">
            <v>Eesti</v>
          </cell>
          <cell r="H26">
            <v>1983</v>
          </cell>
          <cell r="I26" t="str">
            <v>M40-44</v>
          </cell>
          <cell r="J26">
            <v>45152</v>
          </cell>
          <cell r="K26">
            <v>45291</v>
          </cell>
          <cell r="N26" t="str">
            <v>Eesti Jalgratturite Liit</v>
          </cell>
          <cell r="O26">
            <v>80057497</v>
          </cell>
          <cell r="P26" t="str">
            <v>Aktiivne/kehtib</v>
          </cell>
        </row>
        <row r="27">
          <cell r="A27">
            <v>2016157</v>
          </cell>
          <cell r="B27">
            <v>10144629307</v>
          </cell>
          <cell r="C27" t="str">
            <v>Oleg Smoli</v>
          </cell>
          <cell r="D27" t="str">
            <v>Oleg</v>
          </cell>
          <cell r="E27" t="str">
            <v>Smoli</v>
          </cell>
          <cell r="F27">
            <v>37706030339</v>
          </cell>
          <cell r="G27" t="str">
            <v>Eesti</v>
          </cell>
          <cell r="H27">
            <v>1977</v>
          </cell>
          <cell r="I27" t="str">
            <v>M45-49</v>
          </cell>
          <cell r="J27">
            <v>45149</v>
          </cell>
          <cell r="K27">
            <v>45291</v>
          </cell>
          <cell r="N27" t="str">
            <v>Eesti Jalgratturite Liit</v>
          </cell>
          <cell r="O27">
            <v>80057497</v>
          </cell>
          <cell r="P27" t="str">
            <v>Aktiivne/kehtib</v>
          </cell>
        </row>
        <row r="28">
          <cell r="A28">
            <v>2013228</v>
          </cell>
          <cell r="B28">
            <v>10121723765</v>
          </cell>
          <cell r="C28" t="str">
            <v>Ergo Pank</v>
          </cell>
          <cell r="D28" t="str">
            <v>Ergo</v>
          </cell>
          <cell r="E28" t="str">
            <v>Pank</v>
          </cell>
          <cell r="F28">
            <v>37202154715</v>
          </cell>
          <cell r="G28" t="str">
            <v>Eesti</v>
          </cell>
          <cell r="H28">
            <v>1972</v>
          </cell>
          <cell r="I28" t="str">
            <v>M50-54</v>
          </cell>
          <cell r="J28">
            <v>45148</v>
          </cell>
          <cell r="K28">
            <v>45291</v>
          </cell>
          <cell r="N28" t="str">
            <v>Eesti Jalgratturite Liit</v>
          </cell>
          <cell r="O28">
            <v>80057497</v>
          </cell>
          <cell r="P28" t="str">
            <v>Aktiivne/kehtib</v>
          </cell>
        </row>
        <row r="29">
          <cell r="A29">
            <v>2007263</v>
          </cell>
          <cell r="B29">
            <v>10083587813</v>
          </cell>
          <cell r="C29" t="str">
            <v>Kaupo Kattai</v>
          </cell>
          <cell r="D29" t="str">
            <v>Kaupo</v>
          </cell>
          <cell r="E29" t="str">
            <v>Kattai</v>
          </cell>
          <cell r="F29">
            <v>37306052755</v>
          </cell>
          <cell r="G29" t="str">
            <v>Eesti</v>
          </cell>
          <cell r="H29">
            <v>1973</v>
          </cell>
          <cell r="I29" t="str">
            <v>M50-54</v>
          </cell>
          <cell r="J29">
            <v>45147</v>
          </cell>
          <cell r="K29">
            <v>45291</v>
          </cell>
          <cell r="L29" t="str">
            <v>RTR</v>
          </cell>
          <cell r="M29" t="str">
            <v>REIN TAARAMÄE RATTAKLUBI</v>
          </cell>
          <cell r="N29" t="str">
            <v>Eesti Jalgratturite Liit</v>
          </cell>
          <cell r="O29">
            <v>80057497</v>
          </cell>
          <cell r="P29" t="str">
            <v>Aktiivne/kehtib</v>
          </cell>
        </row>
        <row r="30">
          <cell r="A30">
            <v>2016144</v>
          </cell>
          <cell r="B30">
            <v>10144584847</v>
          </cell>
          <cell r="C30" t="str">
            <v>Vahur Värk</v>
          </cell>
          <cell r="D30" t="str">
            <v>Vahur</v>
          </cell>
          <cell r="E30" t="str">
            <v>Värk</v>
          </cell>
          <cell r="F30">
            <v>36206030279</v>
          </cell>
          <cell r="G30" t="str">
            <v>Eesti</v>
          </cell>
          <cell r="H30">
            <v>1962</v>
          </cell>
          <cell r="I30" t="str">
            <v>M60-64</v>
          </cell>
          <cell r="J30">
            <v>45147</v>
          </cell>
          <cell r="K30">
            <v>45291</v>
          </cell>
          <cell r="N30" t="str">
            <v>Eesti Jalgratturite Liit</v>
          </cell>
          <cell r="O30">
            <v>80057497</v>
          </cell>
          <cell r="P30" t="str">
            <v>Aktiivne/kehtib</v>
          </cell>
        </row>
        <row r="31">
          <cell r="A31">
            <v>2016131</v>
          </cell>
          <cell r="B31">
            <v>10144570501</v>
          </cell>
          <cell r="C31" t="str">
            <v>Tõnis Tali</v>
          </cell>
          <cell r="D31" t="str">
            <v>Tõnis</v>
          </cell>
          <cell r="E31" t="str">
            <v>Tali</v>
          </cell>
          <cell r="F31">
            <v>38410175216</v>
          </cell>
          <cell r="G31" t="str">
            <v>Eesti</v>
          </cell>
          <cell r="H31">
            <v>1984</v>
          </cell>
          <cell r="I31" t="str">
            <v>M35-39</v>
          </cell>
          <cell r="J31">
            <v>45147</v>
          </cell>
          <cell r="K31">
            <v>45291</v>
          </cell>
          <cell r="L31" t="str">
            <v>HWX</v>
          </cell>
          <cell r="M31" t="str">
            <v>Osaühing Hawaii Express</v>
          </cell>
          <cell r="N31" t="str">
            <v>Eesti Jalgratturite Liit</v>
          </cell>
          <cell r="O31">
            <v>80057497</v>
          </cell>
          <cell r="P31" t="str">
            <v>Aktiivne/kehtib</v>
          </cell>
        </row>
        <row r="32">
          <cell r="A32">
            <v>2012834</v>
          </cell>
          <cell r="B32">
            <v>10006461594</v>
          </cell>
          <cell r="C32" t="str">
            <v>Aleksandr Fedenko</v>
          </cell>
          <cell r="D32" t="str">
            <v>Aleksandr</v>
          </cell>
          <cell r="E32" t="str">
            <v>Fedenko</v>
          </cell>
          <cell r="F32">
            <v>37809260346</v>
          </cell>
          <cell r="G32" t="str">
            <v>Eesti</v>
          </cell>
          <cell r="H32">
            <v>1978</v>
          </cell>
          <cell r="I32" t="str">
            <v>M45-49</v>
          </cell>
          <cell r="J32">
            <v>45147</v>
          </cell>
          <cell r="K32">
            <v>45291</v>
          </cell>
          <cell r="N32" t="str">
            <v>Eesti Jalgratturite Liit</v>
          </cell>
          <cell r="O32">
            <v>80057497</v>
          </cell>
          <cell r="P32" t="str">
            <v>Aktiivne/kehtib</v>
          </cell>
        </row>
        <row r="33">
          <cell r="A33">
            <v>2007674</v>
          </cell>
          <cell r="B33">
            <v>10001305339</v>
          </cell>
          <cell r="C33" t="str">
            <v>Allan Oras</v>
          </cell>
          <cell r="D33" t="str">
            <v>Allan</v>
          </cell>
          <cell r="E33" t="str">
            <v>Oras</v>
          </cell>
          <cell r="F33">
            <v>37512202727</v>
          </cell>
          <cell r="G33" t="str">
            <v>Eesti</v>
          </cell>
          <cell r="H33">
            <v>1975</v>
          </cell>
          <cell r="I33" t="str">
            <v>M45-49</v>
          </cell>
          <cell r="J33">
            <v>45147</v>
          </cell>
          <cell r="K33">
            <v>45291</v>
          </cell>
          <cell r="N33" t="str">
            <v>Eesti Jalgratturite Liit</v>
          </cell>
          <cell r="O33">
            <v>80057497</v>
          </cell>
          <cell r="P33" t="str">
            <v>Aktiivne/kehtib</v>
          </cell>
        </row>
        <row r="34">
          <cell r="A34">
            <v>2009708</v>
          </cell>
          <cell r="B34">
            <v>10007923466</v>
          </cell>
          <cell r="C34" t="str">
            <v>Henno Puu</v>
          </cell>
          <cell r="D34" t="str">
            <v>Henno</v>
          </cell>
          <cell r="E34" t="str">
            <v>Puu</v>
          </cell>
          <cell r="F34">
            <v>37408020409</v>
          </cell>
          <cell r="G34" t="str">
            <v>Eesti</v>
          </cell>
          <cell r="H34">
            <v>1974</v>
          </cell>
          <cell r="I34" t="str">
            <v>M45-49</v>
          </cell>
          <cell r="J34">
            <v>45147</v>
          </cell>
          <cell r="K34">
            <v>45291</v>
          </cell>
          <cell r="L34" t="str">
            <v>ATS</v>
          </cell>
          <cell r="M34" t="str">
            <v>MTÜ A&amp;T SPORDIKLUBI</v>
          </cell>
          <cell r="N34" t="str">
            <v>Eesti Jalgratturite Liit</v>
          </cell>
          <cell r="O34">
            <v>80057497</v>
          </cell>
          <cell r="P34" t="str">
            <v>Aktiivne/kehtib</v>
          </cell>
        </row>
        <row r="35">
          <cell r="A35">
            <v>2001308</v>
          </cell>
          <cell r="B35">
            <v>10075390606</v>
          </cell>
          <cell r="C35" t="str">
            <v>Reiko Rosenthal</v>
          </cell>
          <cell r="D35" t="str">
            <v>Reiko</v>
          </cell>
          <cell r="E35" t="str">
            <v>Rosenthal</v>
          </cell>
          <cell r="F35">
            <v>38103242713</v>
          </cell>
          <cell r="G35" t="str">
            <v>Eesti</v>
          </cell>
          <cell r="H35">
            <v>1981</v>
          </cell>
          <cell r="I35" t="str">
            <v>M40-44</v>
          </cell>
          <cell r="J35">
            <v>45146</v>
          </cell>
          <cell r="K35">
            <v>45291</v>
          </cell>
          <cell r="L35" t="str">
            <v>RTR</v>
          </cell>
          <cell r="M35" t="str">
            <v>REIN TAARAMÄE RATTAKLUBI</v>
          </cell>
          <cell r="N35" t="str">
            <v>Eesti Jalgratturite Liit</v>
          </cell>
          <cell r="O35">
            <v>80057497</v>
          </cell>
          <cell r="P35" t="str">
            <v>Aktiivne/kehtib</v>
          </cell>
        </row>
        <row r="36">
          <cell r="A36">
            <v>2012944</v>
          </cell>
          <cell r="B36">
            <v>10119198028</v>
          </cell>
          <cell r="C36" t="str">
            <v>Allar Keerme</v>
          </cell>
          <cell r="D36" t="str">
            <v>Allar</v>
          </cell>
          <cell r="E36" t="str">
            <v>Keerme</v>
          </cell>
          <cell r="F36">
            <v>39108272216</v>
          </cell>
          <cell r="G36" t="str">
            <v>Eesti</v>
          </cell>
          <cell r="H36">
            <v>1991</v>
          </cell>
          <cell r="I36" t="str">
            <v>M19-34</v>
          </cell>
          <cell r="J36">
            <v>45145</v>
          </cell>
          <cell r="K36">
            <v>45291</v>
          </cell>
          <cell r="M36" t="str">
            <v>Jõhvi MK</v>
          </cell>
          <cell r="N36" t="str">
            <v>Eesti Jalgratturite Liit</v>
          </cell>
          <cell r="O36">
            <v>80057497</v>
          </cell>
          <cell r="P36" t="str">
            <v>Aktiivne/kehtib</v>
          </cell>
        </row>
        <row r="37">
          <cell r="A37">
            <v>2016128</v>
          </cell>
          <cell r="B37">
            <v>10144543118</v>
          </cell>
          <cell r="C37" t="str">
            <v>Joakim Albert</v>
          </cell>
          <cell r="D37" t="str">
            <v>Joakim</v>
          </cell>
          <cell r="E37" t="str">
            <v>Albert</v>
          </cell>
          <cell r="F37">
            <v>50912107205</v>
          </cell>
          <cell r="G37" t="str">
            <v>Eesti</v>
          </cell>
          <cell r="H37">
            <v>2009</v>
          </cell>
          <cell r="I37" t="str">
            <v>M14</v>
          </cell>
          <cell r="J37">
            <v>45143</v>
          </cell>
          <cell r="K37">
            <v>45291</v>
          </cell>
          <cell r="N37" t="str">
            <v>Eesti Jalgratturite Liit</v>
          </cell>
          <cell r="O37">
            <v>80057497</v>
          </cell>
          <cell r="P37" t="str">
            <v>Aktiivne/kehtib</v>
          </cell>
        </row>
        <row r="38">
          <cell r="A38">
            <v>2016115</v>
          </cell>
          <cell r="B38">
            <v>10007942765</v>
          </cell>
          <cell r="C38" t="str">
            <v>Petrik Jurs</v>
          </cell>
          <cell r="D38" t="str">
            <v>Petrik</v>
          </cell>
          <cell r="E38" t="str">
            <v>Jurs</v>
          </cell>
          <cell r="F38">
            <v>38809146547</v>
          </cell>
          <cell r="G38" t="str">
            <v>Eesti</v>
          </cell>
          <cell r="H38">
            <v>1988</v>
          </cell>
          <cell r="I38" t="str">
            <v>ME</v>
          </cell>
          <cell r="J38">
            <v>45143</v>
          </cell>
          <cell r="K38">
            <v>45291</v>
          </cell>
          <cell r="N38" t="str">
            <v>Eesti Jalgratturite Liit</v>
          </cell>
          <cell r="O38">
            <v>80057497</v>
          </cell>
          <cell r="P38" t="str">
            <v>Aktiivne/kehtib</v>
          </cell>
        </row>
        <row r="39">
          <cell r="A39">
            <v>2009575</v>
          </cell>
          <cell r="B39">
            <v>10095978046</v>
          </cell>
          <cell r="C39" t="str">
            <v>Kenth Lusenberg</v>
          </cell>
          <cell r="D39" t="str">
            <v>Kenth</v>
          </cell>
          <cell r="E39" t="str">
            <v>Lusenberg</v>
          </cell>
          <cell r="F39">
            <v>50306175225</v>
          </cell>
          <cell r="G39" t="str">
            <v>Eesti</v>
          </cell>
          <cell r="H39">
            <v>2003</v>
          </cell>
          <cell r="I39" t="str">
            <v>MU</v>
          </cell>
          <cell r="J39">
            <v>45143</v>
          </cell>
          <cell r="K39">
            <v>45291</v>
          </cell>
          <cell r="L39" t="str">
            <v>HWX</v>
          </cell>
          <cell r="M39" t="str">
            <v>Osaühing Hawaii Express</v>
          </cell>
          <cell r="N39" t="str">
            <v>Eesti Jalgratturite Liit</v>
          </cell>
          <cell r="O39">
            <v>80057497</v>
          </cell>
          <cell r="P39" t="str">
            <v>Aktiivne/kehtib</v>
          </cell>
        </row>
        <row r="40">
          <cell r="A40">
            <v>2011149</v>
          </cell>
          <cell r="B40">
            <v>10106983102</v>
          </cell>
          <cell r="C40" t="str">
            <v>Andri Pilv</v>
          </cell>
          <cell r="D40" t="str">
            <v>Andri</v>
          </cell>
          <cell r="E40" t="str">
            <v>Pilv</v>
          </cell>
          <cell r="F40">
            <v>50501286510</v>
          </cell>
          <cell r="G40" t="str">
            <v>Eesti</v>
          </cell>
          <cell r="H40">
            <v>2005</v>
          </cell>
          <cell r="I40" t="str">
            <v>MJ</v>
          </cell>
          <cell r="J40">
            <v>45142</v>
          </cell>
          <cell r="K40">
            <v>45291</v>
          </cell>
          <cell r="L40" t="str">
            <v>HAV</v>
          </cell>
          <cell r="M40" t="str">
            <v>HAUKA VELOKLUBI</v>
          </cell>
          <cell r="N40" t="str">
            <v>Eesti Jalgratturite Liit</v>
          </cell>
          <cell r="O40">
            <v>80057497</v>
          </cell>
          <cell r="P40" t="str">
            <v>Aktiivne/kehtib</v>
          </cell>
        </row>
        <row r="41">
          <cell r="A41">
            <v>2007315</v>
          </cell>
          <cell r="B41">
            <v>10083588318</v>
          </cell>
          <cell r="C41" t="str">
            <v>Mart Laaniste</v>
          </cell>
          <cell r="D41" t="str">
            <v>Mart</v>
          </cell>
          <cell r="E41" t="str">
            <v>Laaniste</v>
          </cell>
          <cell r="F41">
            <v>37405044930</v>
          </cell>
          <cell r="G41" t="str">
            <v>Eesti</v>
          </cell>
          <cell r="H41">
            <v>1974</v>
          </cell>
          <cell r="I41" t="str">
            <v>M45-49</v>
          </cell>
          <cell r="J41">
            <v>45141</v>
          </cell>
          <cell r="K41">
            <v>45291</v>
          </cell>
          <cell r="L41" t="str">
            <v>JJR</v>
          </cell>
          <cell r="M41" t="str">
            <v>JÄRVA-JAANI RATTA- JA SUUSAKLUBI</v>
          </cell>
          <cell r="N41" t="str">
            <v>Eesti Jalgratturite Liit</v>
          </cell>
          <cell r="O41">
            <v>80057497</v>
          </cell>
          <cell r="P41" t="str">
            <v>Aktiivne/kehtib</v>
          </cell>
        </row>
        <row r="42">
          <cell r="A42">
            <v>2016102</v>
          </cell>
          <cell r="B42">
            <v>10144489968</v>
          </cell>
          <cell r="C42" t="str">
            <v>Uku Peterson</v>
          </cell>
          <cell r="D42" t="str">
            <v>Uku</v>
          </cell>
          <cell r="E42" t="str">
            <v>Peterson</v>
          </cell>
          <cell r="F42">
            <v>38006170223</v>
          </cell>
          <cell r="G42" t="str">
            <v>Eesti</v>
          </cell>
          <cell r="H42">
            <v>1980</v>
          </cell>
          <cell r="I42" t="str">
            <v>M40-44</v>
          </cell>
          <cell r="J42">
            <v>45140</v>
          </cell>
          <cell r="K42">
            <v>45291</v>
          </cell>
          <cell r="N42" t="str">
            <v>Eesti Jalgratturite Liit</v>
          </cell>
          <cell r="O42">
            <v>80057497</v>
          </cell>
          <cell r="P42" t="str">
            <v>Aktiivne/kehtib</v>
          </cell>
        </row>
        <row r="43">
          <cell r="A43">
            <v>2012928</v>
          </cell>
          <cell r="B43">
            <v>10119123761</v>
          </cell>
          <cell r="C43" t="str">
            <v>Allar Kaar</v>
          </cell>
          <cell r="D43" t="str">
            <v>Allar</v>
          </cell>
          <cell r="E43" t="str">
            <v>Kaar</v>
          </cell>
          <cell r="F43">
            <v>39103242737</v>
          </cell>
          <cell r="G43" t="str">
            <v>Eesti</v>
          </cell>
          <cell r="H43">
            <v>1991</v>
          </cell>
          <cell r="I43" t="str">
            <v>M19-34</v>
          </cell>
          <cell r="J43">
            <v>45140</v>
          </cell>
          <cell r="K43">
            <v>45291</v>
          </cell>
          <cell r="N43" t="str">
            <v>Eesti Jalgratturite Liit</v>
          </cell>
          <cell r="O43">
            <v>80057497</v>
          </cell>
          <cell r="P43" t="str">
            <v>Aktiivne/kehtib</v>
          </cell>
        </row>
        <row r="44">
          <cell r="A44">
            <v>2016092</v>
          </cell>
          <cell r="B44">
            <v>10144489665</v>
          </cell>
          <cell r="C44" t="str">
            <v>Nele Juntson</v>
          </cell>
          <cell r="D44" t="str">
            <v>Nele</v>
          </cell>
          <cell r="E44" t="str">
            <v>Juntson</v>
          </cell>
          <cell r="F44">
            <v>49007080298</v>
          </cell>
          <cell r="G44" t="str">
            <v>Eesti</v>
          </cell>
          <cell r="H44">
            <v>1990</v>
          </cell>
          <cell r="I44" t="str">
            <v>N19-34</v>
          </cell>
          <cell r="J44">
            <v>45139</v>
          </cell>
          <cell r="K44">
            <v>45291</v>
          </cell>
          <cell r="L44" t="str">
            <v>SPR</v>
          </cell>
          <cell r="M44" t="str">
            <v>SPORDIKLUBI KAYABA</v>
          </cell>
          <cell r="N44" t="str">
            <v>Eesti Jalgratturite Liit</v>
          </cell>
          <cell r="O44">
            <v>80057497</v>
          </cell>
          <cell r="P44" t="str">
            <v>Aktiivne/kehtib</v>
          </cell>
        </row>
        <row r="45">
          <cell r="A45">
            <v>2016089</v>
          </cell>
          <cell r="B45">
            <v>10144473400</v>
          </cell>
          <cell r="C45" t="str">
            <v>Vladimir Sidorov</v>
          </cell>
          <cell r="D45" t="str">
            <v>Vladimir</v>
          </cell>
          <cell r="E45" t="str">
            <v>Sidorov</v>
          </cell>
          <cell r="F45">
            <v>35903232212</v>
          </cell>
          <cell r="G45" t="str">
            <v>Eesti</v>
          </cell>
          <cell r="H45">
            <v>1959</v>
          </cell>
          <cell r="I45" t="str">
            <v>M60-64</v>
          </cell>
          <cell r="J45">
            <v>45138</v>
          </cell>
          <cell r="K45">
            <v>45291</v>
          </cell>
          <cell r="N45" t="str">
            <v>Eesti Jalgratturite Liit</v>
          </cell>
          <cell r="O45">
            <v>80057497</v>
          </cell>
          <cell r="P45" t="str">
            <v>Aktiivne/kehtib</v>
          </cell>
        </row>
        <row r="46">
          <cell r="A46">
            <v>2016076</v>
          </cell>
          <cell r="B46">
            <v>10144473396</v>
          </cell>
          <cell r="C46" t="str">
            <v>Marko Kotkas</v>
          </cell>
          <cell r="D46" t="str">
            <v>Marko</v>
          </cell>
          <cell r="E46" t="str">
            <v>Kotkas</v>
          </cell>
          <cell r="F46">
            <v>37807020242</v>
          </cell>
          <cell r="G46" t="str">
            <v>Eesti</v>
          </cell>
          <cell r="H46">
            <v>1978</v>
          </cell>
          <cell r="I46" t="str">
            <v>M45-49</v>
          </cell>
          <cell r="J46">
            <v>45137</v>
          </cell>
          <cell r="K46">
            <v>45291</v>
          </cell>
          <cell r="L46" t="str">
            <v>CFC</v>
          </cell>
          <cell r="M46" t="str">
            <v>Spordiklubi CFC</v>
          </cell>
          <cell r="N46" t="str">
            <v>Eesti Jalgratturite Liit</v>
          </cell>
          <cell r="O46">
            <v>80057497</v>
          </cell>
          <cell r="P46" t="str">
            <v>Aktiivne/kehtib</v>
          </cell>
        </row>
        <row r="47">
          <cell r="A47">
            <v>2016063</v>
          </cell>
          <cell r="B47">
            <v>10144473194</v>
          </cell>
          <cell r="C47" t="str">
            <v>Joosep Toomas Kantsik</v>
          </cell>
          <cell r="D47" t="str">
            <v>Joosep Toomas</v>
          </cell>
          <cell r="E47" t="str">
            <v>Kantsik</v>
          </cell>
          <cell r="F47">
            <v>51104200020</v>
          </cell>
          <cell r="G47" t="str">
            <v>Eesti</v>
          </cell>
          <cell r="H47">
            <v>2011</v>
          </cell>
          <cell r="I47" t="str">
            <v>M12</v>
          </cell>
          <cell r="J47">
            <v>45136</v>
          </cell>
          <cell r="K47">
            <v>45291</v>
          </cell>
          <cell r="N47" t="str">
            <v>Eesti Jalgratturite Liit</v>
          </cell>
          <cell r="O47">
            <v>80057497</v>
          </cell>
          <cell r="P47" t="str">
            <v>Aktiivne/kehtib</v>
          </cell>
        </row>
        <row r="48">
          <cell r="A48">
            <v>2012850</v>
          </cell>
          <cell r="B48">
            <v>10119043737</v>
          </cell>
          <cell r="C48" t="str">
            <v>Jüri Sutting</v>
          </cell>
          <cell r="D48" t="str">
            <v>Jüri</v>
          </cell>
          <cell r="E48" t="str">
            <v>Sutting</v>
          </cell>
          <cell r="F48">
            <v>35506180228</v>
          </cell>
          <cell r="G48" t="str">
            <v>Eesti</v>
          </cell>
          <cell r="H48">
            <v>1955</v>
          </cell>
          <cell r="I48" t="str">
            <v>M65-69</v>
          </cell>
          <cell r="J48">
            <v>45135</v>
          </cell>
          <cell r="K48">
            <v>45291</v>
          </cell>
          <cell r="N48" t="str">
            <v>Eesti Jalgratturite Liit</v>
          </cell>
          <cell r="O48">
            <v>80057497</v>
          </cell>
          <cell r="P48" t="str">
            <v>Aktiivne/kehtib</v>
          </cell>
        </row>
        <row r="49">
          <cell r="A49">
            <v>2004457</v>
          </cell>
          <cell r="B49">
            <v>10080281527</v>
          </cell>
          <cell r="C49" t="str">
            <v>Frida Mia Ragilo</v>
          </cell>
          <cell r="D49" t="str">
            <v>Frida Mia</v>
          </cell>
          <cell r="E49" t="str">
            <v>Ragilo</v>
          </cell>
          <cell r="F49">
            <v>60902207121</v>
          </cell>
          <cell r="G49" t="str">
            <v>Eesti</v>
          </cell>
          <cell r="H49">
            <v>2009</v>
          </cell>
          <cell r="I49" t="str">
            <v>N14</v>
          </cell>
          <cell r="J49">
            <v>45133</v>
          </cell>
          <cell r="K49">
            <v>45291</v>
          </cell>
          <cell r="L49" t="str">
            <v>KJK</v>
          </cell>
          <cell r="M49" t="str">
            <v>MTÜ KALEVI JALGRATTAKOOL</v>
          </cell>
          <cell r="N49" t="str">
            <v>Eesti Jalgratturite Liit</v>
          </cell>
          <cell r="O49">
            <v>80057497</v>
          </cell>
          <cell r="P49" t="str">
            <v>Aktiivne/kehtib</v>
          </cell>
        </row>
        <row r="50">
          <cell r="A50">
            <v>2013202</v>
          </cell>
          <cell r="B50">
            <v>10121676780</v>
          </cell>
          <cell r="C50" t="str">
            <v>Sass Jürisoo</v>
          </cell>
          <cell r="D50" t="str">
            <v>Sass</v>
          </cell>
          <cell r="E50" t="str">
            <v>Jürisoo</v>
          </cell>
          <cell r="F50">
            <v>39802160854</v>
          </cell>
          <cell r="G50" t="str">
            <v>Eesti</v>
          </cell>
          <cell r="H50">
            <v>1998</v>
          </cell>
          <cell r="I50" t="str">
            <v>M19-34</v>
          </cell>
          <cell r="J50">
            <v>45133</v>
          </cell>
          <cell r="K50">
            <v>45291</v>
          </cell>
          <cell r="L50" t="str">
            <v>SPR</v>
          </cell>
          <cell r="M50" t="str">
            <v>SPORDIKLUBI KAYABA</v>
          </cell>
          <cell r="N50" t="str">
            <v>Eesti Jalgratturite Liit</v>
          </cell>
          <cell r="O50">
            <v>80057497</v>
          </cell>
          <cell r="P50" t="str">
            <v>Aktiivne/kehtib</v>
          </cell>
        </row>
        <row r="51">
          <cell r="A51">
            <v>2006992</v>
          </cell>
          <cell r="B51">
            <v>10083410684</v>
          </cell>
          <cell r="C51" t="str">
            <v>Igor Nikiforov</v>
          </cell>
          <cell r="D51" t="str">
            <v>Igor</v>
          </cell>
          <cell r="E51" t="str">
            <v>Nikiforov</v>
          </cell>
          <cell r="F51">
            <v>36107290345</v>
          </cell>
          <cell r="G51" t="str">
            <v>Eesti</v>
          </cell>
          <cell r="H51">
            <v>1961</v>
          </cell>
          <cell r="I51" t="str">
            <v>M60-64</v>
          </cell>
          <cell r="J51">
            <v>45133</v>
          </cell>
          <cell r="K51">
            <v>45291</v>
          </cell>
          <cell r="L51" t="str">
            <v>SPR</v>
          </cell>
          <cell r="M51" t="str">
            <v>SPORDIKLUBI KAYABA</v>
          </cell>
          <cell r="N51" t="str">
            <v>Eesti Jalgratturite Liit</v>
          </cell>
          <cell r="O51">
            <v>80057497</v>
          </cell>
          <cell r="P51" t="str">
            <v>Aktiivne/kehtib</v>
          </cell>
        </row>
        <row r="52">
          <cell r="A52">
            <v>2005650</v>
          </cell>
          <cell r="B52">
            <v>10082168276</v>
          </cell>
          <cell r="C52" t="str">
            <v>Kalev Ints</v>
          </cell>
          <cell r="D52" t="str">
            <v>Kalev</v>
          </cell>
          <cell r="E52" t="str">
            <v>Ints</v>
          </cell>
          <cell r="F52">
            <v>37406122802</v>
          </cell>
          <cell r="G52" t="str">
            <v>Eesti</v>
          </cell>
          <cell r="H52">
            <v>1974</v>
          </cell>
          <cell r="I52" t="str">
            <v>M45-49</v>
          </cell>
          <cell r="J52">
            <v>45132</v>
          </cell>
          <cell r="K52">
            <v>45291</v>
          </cell>
          <cell r="L52" t="str">
            <v>PEL</v>
          </cell>
          <cell r="M52" t="str">
            <v>MTÜ PELOTON</v>
          </cell>
          <cell r="N52" t="str">
            <v>Eesti Jalgratturite Liit</v>
          </cell>
          <cell r="O52">
            <v>80057497</v>
          </cell>
          <cell r="P52" t="str">
            <v>Aktiivne/kehtib</v>
          </cell>
        </row>
        <row r="53">
          <cell r="A53">
            <v>2005618</v>
          </cell>
          <cell r="B53">
            <v>10082136651</v>
          </cell>
          <cell r="C53" t="str">
            <v>Rainer Sildvee</v>
          </cell>
          <cell r="D53" t="str">
            <v>Rainer</v>
          </cell>
          <cell r="E53" t="str">
            <v>Sildvee</v>
          </cell>
          <cell r="F53">
            <v>38109244247</v>
          </cell>
          <cell r="G53" t="str">
            <v>Eesti</v>
          </cell>
          <cell r="H53">
            <v>1981</v>
          </cell>
          <cell r="I53" t="str">
            <v>M40-44</v>
          </cell>
          <cell r="J53">
            <v>45132</v>
          </cell>
          <cell r="K53">
            <v>45291</v>
          </cell>
          <cell r="N53" t="str">
            <v>Eesti Jalgratturite Liit</v>
          </cell>
          <cell r="O53">
            <v>80057497</v>
          </cell>
          <cell r="P53" t="str">
            <v>Aktiivne/kehtib</v>
          </cell>
        </row>
        <row r="54">
          <cell r="A54">
            <v>2014722</v>
          </cell>
          <cell r="B54">
            <v>10004222817</v>
          </cell>
          <cell r="C54" t="str">
            <v>Tonis Talv</v>
          </cell>
          <cell r="D54" t="str">
            <v>Tonis</v>
          </cell>
          <cell r="E54" t="str">
            <v>Talv</v>
          </cell>
          <cell r="F54">
            <v>38810306515</v>
          </cell>
          <cell r="G54" t="str">
            <v>Eesti</v>
          </cell>
          <cell r="H54">
            <v>1988</v>
          </cell>
          <cell r="I54" t="str">
            <v>M35-39</v>
          </cell>
          <cell r="J54">
            <v>45132</v>
          </cell>
          <cell r="K54">
            <v>45291</v>
          </cell>
          <cell r="N54" t="str">
            <v>Eesti Jalgratturite Liit</v>
          </cell>
          <cell r="O54">
            <v>80057497</v>
          </cell>
          <cell r="P54" t="str">
            <v>Aktiivne/kehtib</v>
          </cell>
        </row>
        <row r="55">
          <cell r="A55">
            <v>2004046</v>
          </cell>
          <cell r="B55">
            <v>10077913919</v>
          </cell>
          <cell r="C55" t="str">
            <v>Avo Eljas</v>
          </cell>
          <cell r="D55" t="str">
            <v>Avo</v>
          </cell>
          <cell r="E55" t="str">
            <v>Eljas</v>
          </cell>
          <cell r="F55">
            <v>37104234213</v>
          </cell>
          <cell r="G55" t="str">
            <v>Eesti</v>
          </cell>
          <cell r="H55">
            <v>1971</v>
          </cell>
          <cell r="I55" t="str">
            <v>M50-54</v>
          </cell>
          <cell r="J55">
            <v>45131</v>
          </cell>
          <cell r="K55">
            <v>45291</v>
          </cell>
          <cell r="L55" t="str">
            <v>PLA</v>
          </cell>
          <cell r="M55" t="str">
            <v>PÜHA LOOMAAED</v>
          </cell>
          <cell r="N55" t="str">
            <v>Eesti Jalgratturite Liit</v>
          </cell>
          <cell r="O55">
            <v>80057497</v>
          </cell>
          <cell r="P55" t="str">
            <v>Aktiivne/kehtib</v>
          </cell>
        </row>
        <row r="56">
          <cell r="A56">
            <v>2016047</v>
          </cell>
          <cell r="B56">
            <v>10144364676</v>
          </cell>
          <cell r="C56" t="str">
            <v>Talis Marja</v>
          </cell>
          <cell r="D56" t="str">
            <v>Talis</v>
          </cell>
          <cell r="E56" t="str">
            <v>Marja</v>
          </cell>
          <cell r="F56">
            <v>39112126528</v>
          </cell>
          <cell r="G56" t="str">
            <v>Eesti</v>
          </cell>
          <cell r="H56">
            <v>1991</v>
          </cell>
          <cell r="I56" t="str">
            <v>M19-34</v>
          </cell>
          <cell r="J56">
            <v>45129</v>
          </cell>
          <cell r="K56">
            <v>45291</v>
          </cell>
          <cell r="L56" t="str">
            <v>HAV</v>
          </cell>
          <cell r="M56" t="str">
            <v>HAUKA VELOKLUBI</v>
          </cell>
          <cell r="N56" t="str">
            <v>Eesti Jalgratturite Liit</v>
          </cell>
          <cell r="O56">
            <v>80057497</v>
          </cell>
          <cell r="P56" t="str">
            <v>Aktiivne/kehtib</v>
          </cell>
        </row>
        <row r="57">
          <cell r="A57">
            <v>2009915</v>
          </cell>
          <cell r="B57">
            <v>10013988693</v>
          </cell>
          <cell r="C57" t="str">
            <v>Ainar Elberg</v>
          </cell>
          <cell r="D57" t="str">
            <v>Ainar</v>
          </cell>
          <cell r="E57" t="str">
            <v>Elberg</v>
          </cell>
          <cell r="F57">
            <v>39402045230</v>
          </cell>
          <cell r="G57" t="str">
            <v>Eesti</v>
          </cell>
          <cell r="H57">
            <v>1994</v>
          </cell>
          <cell r="I57" t="str">
            <v>ME</v>
          </cell>
          <cell r="J57">
            <v>45128</v>
          </cell>
          <cell r="K57">
            <v>45291</v>
          </cell>
          <cell r="L57" t="str">
            <v>CFC</v>
          </cell>
          <cell r="M57" t="str">
            <v>Spordiklubi CFC</v>
          </cell>
          <cell r="N57" t="str">
            <v>Eesti Jalgratturite Liit</v>
          </cell>
          <cell r="O57">
            <v>80057497</v>
          </cell>
          <cell r="P57" t="str">
            <v>Aktiivne/kehtib</v>
          </cell>
        </row>
        <row r="58">
          <cell r="A58">
            <v>2014890</v>
          </cell>
          <cell r="B58">
            <v>10132738117</v>
          </cell>
          <cell r="C58" t="str">
            <v>Oskar Järv</v>
          </cell>
          <cell r="D58" t="str">
            <v>Oskar</v>
          </cell>
          <cell r="E58" t="str">
            <v>Järv</v>
          </cell>
          <cell r="F58">
            <v>50710150289</v>
          </cell>
          <cell r="G58" t="str">
            <v>Eesti</v>
          </cell>
          <cell r="H58">
            <v>2007</v>
          </cell>
          <cell r="I58" t="str">
            <v>M16</v>
          </cell>
          <cell r="J58">
            <v>45128</v>
          </cell>
          <cell r="K58">
            <v>45291</v>
          </cell>
          <cell r="L58" t="str">
            <v>CFC</v>
          </cell>
          <cell r="M58" t="str">
            <v>Spordiklubi CFC</v>
          </cell>
          <cell r="N58" t="str">
            <v>Eesti Jalgratturite Liit</v>
          </cell>
          <cell r="O58">
            <v>80057497</v>
          </cell>
          <cell r="P58" t="str">
            <v>Aktiivne/kehtib</v>
          </cell>
        </row>
        <row r="59">
          <cell r="A59">
            <v>2008107</v>
          </cell>
          <cell r="B59">
            <v>10084648446</v>
          </cell>
          <cell r="C59" t="str">
            <v>Jaanus Pruuli</v>
          </cell>
          <cell r="D59" t="str">
            <v>Jaanus</v>
          </cell>
          <cell r="E59" t="str">
            <v>Pruuli</v>
          </cell>
          <cell r="F59">
            <v>37106256514</v>
          </cell>
          <cell r="G59" t="str">
            <v>Eesti</v>
          </cell>
          <cell r="H59">
            <v>1971</v>
          </cell>
          <cell r="I59" t="str">
            <v>M50-54</v>
          </cell>
          <cell r="J59">
            <v>45128</v>
          </cell>
          <cell r="K59">
            <v>45291</v>
          </cell>
          <cell r="L59" t="str">
            <v>HAV</v>
          </cell>
          <cell r="M59" t="str">
            <v>HAUKA VELOKLUBI</v>
          </cell>
          <cell r="N59" t="str">
            <v>Eesti Jalgratturite Liit</v>
          </cell>
          <cell r="O59">
            <v>80057497</v>
          </cell>
          <cell r="P59" t="str">
            <v>Aktiivne/kehtib</v>
          </cell>
        </row>
        <row r="60">
          <cell r="A60">
            <v>2007014</v>
          </cell>
          <cell r="B60">
            <v>10083426549</v>
          </cell>
          <cell r="C60" t="str">
            <v>Anne Niilus</v>
          </cell>
          <cell r="D60" t="str">
            <v>Anne</v>
          </cell>
          <cell r="E60" t="str">
            <v>Niilus</v>
          </cell>
          <cell r="F60">
            <v>49005136513</v>
          </cell>
          <cell r="G60" t="str">
            <v>Eesti</v>
          </cell>
          <cell r="H60">
            <v>1990</v>
          </cell>
          <cell r="I60" t="str">
            <v>N19-34</v>
          </cell>
          <cell r="J60">
            <v>45128</v>
          </cell>
          <cell r="K60">
            <v>45291</v>
          </cell>
          <cell r="L60" t="str">
            <v>HAV</v>
          </cell>
          <cell r="M60" t="str">
            <v>HAUKA VELOKLUBI</v>
          </cell>
          <cell r="N60" t="str">
            <v>Eesti Jalgratturite Liit</v>
          </cell>
          <cell r="O60">
            <v>80057497</v>
          </cell>
          <cell r="P60" t="str">
            <v>Aktiivne/kehtib</v>
          </cell>
        </row>
        <row r="61">
          <cell r="A61">
            <v>2016034</v>
          </cell>
          <cell r="B61">
            <v>10144435509</v>
          </cell>
          <cell r="C61" t="str">
            <v>Karl Hans Akkel</v>
          </cell>
          <cell r="D61" t="str">
            <v>Karl Hans</v>
          </cell>
          <cell r="E61" t="str">
            <v>Akkel</v>
          </cell>
          <cell r="F61">
            <v>39801070273</v>
          </cell>
          <cell r="G61" t="str">
            <v>Eesti</v>
          </cell>
          <cell r="H61">
            <v>1998</v>
          </cell>
          <cell r="I61" t="str">
            <v>M19-34</v>
          </cell>
          <cell r="J61">
            <v>45128</v>
          </cell>
          <cell r="K61">
            <v>45291</v>
          </cell>
          <cell r="N61" t="str">
            <v>Eesti Jalgratturite Liit</v>
          </cell>
          <cell r="O61">
            <v>80057497</v>
          </cell>
          <cell r="P61" t="str">
            <v>Aktiivne/kehtib</v>
          </cell>
        </row>
        <row r="62">
          <cell r="A62">
            <v>2002640</v>
          </cell>
          <cell r="B62">
            <v>10016117542</v>
          </cell>
          <cell r="C62" t="str">
            <v>Ly Puri</v>
          </cell>
          <cell r="D62" t="str">
            <v>Ly</v>
          </cell>
          <cell r="E62" t="str">
            <v>Puri</v>
          </cell>
          <cell r="F62">
            <v>47904275219</v>
          </cell>
          <cell r="G62" t="str">
            <v>Eesti</v>
          </cell>
          <cell r="H62">
            <v>1979</v>
          </cell>
          <cell r="I62" t="str">
            <v>N40-44</v>
          </cell>
          <cell r="J62">
            <v>45127</v>
          </cell>
          <cell r="K62">
            <v>45291</v>
          </cell>
          <cell r="L62" t="str">
            <v>TYS</v>
          </cell>
          <cell r="M62" t="str">
            <v>TARTU ÜLIKOOLI AKADEEMILINE SPORDIKLUBI</v>
          </cell>
          <cell r="N62" t="str">
            <v>Eesti Jalgratturite Liit</v>
          </cell>
          <cell r="O62">
            <v>80057497</v>
          </cell>
          <cell r="P62" t="str">
            <v>Aktiivne/kehtib</v>
          </cell>
        </row>
        <row r="63">
          <cell r="A63">
            <v>2008408</v>
          </cell>
          <cell r="B63">
            <v>10089195726</v>
          </cell>
          <cell r="C63" t="str">
            <v>Rinaldo Teder</v>
          </cell>
          <cell r="D63" t="str">
            <v>Rinaldo</v>
          </cell>
          <cell r="E63" t="str">
            <v>Teder</v>
          </cell>
          <cell r="F63">
            <v>37805145727</v>
          </cell>
          <cell r="G63" t="str">
            <v>Eesti</v>
          </cell>
          <cell r="H63">
            <v>1978</v>
          </cell>
          <cell r="I63" t="str">
            <v>M45-49</v>
          </cell>
          <cell r="J63">
            <v>45127</v>
          </cell>
          <cell r="K63">
            <v>45291</v>
          </cell>
          <cell r="L63" t="str">
            <v>LRK</v>
          </cell>
          <cell r="M63" t="str">
            <v>MTÜ LIIVIMAA RATTAKLUBI</v>
          </cell>
          <cell r="N63" t="str">
            <v>Eesti Jalgratturite Liit</v>
          </cell>
          <cell r="O63">
            <v>80057497</v>
          </cell>
          <cell r="P63" t="str">
            <v>Aktiivne/kehtib</v>
          </cell>
        </row>
        <row r="64">
          <cell r="A64">
            <v>2004347</v>
          </cell>
          <cell r="B64">
            <v>10079951828</v>
          </cell>
          <cell r="C64" t="str">
            <v>Valdek Rohtma</v>
          </cell>
          <cell r="D64" t="str">
            <v>Valdek</v>
          </cell>
          <cell r="E64" t="str">
            <v>Rohtma</v>
          </cell>
          <cell r="F64">
            <v>37802285223</v>
          </cell>
          <cell r="G64" t="str">
            <v>Eesti</v>
          </cell>
          <cell r="H64">
            <v>1978</v>
          </cell>
          <cell r="I64" t="str">
            <v>M45-49</v>
          </cell>
          <cell r="J64">
            <v>45127</v>
          </cell>
          <cell r="K64">
            <v>45291</v>
          </cell>
          <cell r="L64" t="str">
            <v>LRK</v>
          </cell>
          <cell r="M64" t="str">
            <v>MTÜ LIIVIMAA RATTAKLUBI</v>
          </cell>
          <cell r="N64" t="str">
            <v>Eesti Jalgratturite Liit</v>
          </cell>
          <cell r="O64">
            <v>80057497</v>
          </cell>
          <cell r="P64" t="str">
            <v>Aktiivne/kehtib</v>
          </cell>
        </row>
        <row r="65">
          <cell r="A65">
            <v>2011136</v>
          </cell>
          <cell r="B65">
            <v>10106983203</v>
          </cell>
          <cell r="C65" t="str">
            <v>Eduard Andrianov</v>
          </cell>
          <cell r="D65" t="str">
            <v>Eduard</v>
          </cell>
          <cell r="E65" t="str">
            <v>Andrianov</v>
          </cell>
          <cell r="F65">
            <v>50311183729</v>
          </cell>
          <cell r="G65" t="str">
            <v>Eesti</v>
          </cell>
          <cell r="H65">
            <v>2003</v>
          </cell>
          <cell r="I65" t="str">
            <v>M19-34</v>
          </cell>
          <cell r="J65">
            <v>45127</v>
          </cell>
          <cell r="K65">
            <v>45291</v>
          </cell>
          <cell r="N65" t="str">
            <v>Eesti Jalgratturite Liit</v>
          </cell>
          <cell r="O65">
            <v>80057497</v>
          </cell>
          <cell r="P65" t="str">
            <v>Aktiivne/kehtib</v>
          </cell>
        </row>
        <row r="66">
          <cell r="A66">
            <v>2012973</v>
          </cell>
          <cell r="B66">
            <v>10144342549</v>
          </cell>
          <cell r="C66" t="str">
            <v>Eero Mitt</v>
          </cell>
          <cell r="D66" t="str">
            <v>Eero</v>
          </cell>
          <cell r="E66" t="str">
            <v>Mitt</v>
          </cell>
          <cell r="F66">
            <v>37206014211</v>
          </cell>
          <cell r="G66" t="str">
            <v>Eesti</v>
          </cell>
          <cell r="H66">
            <v>1972</v>
          </cell>
          <cell r="I66" t="str">
            <v>M50-54</v>
          </cell>
          <cell r="J66">
            <v>45127</v>
          </cell>
          <cell r="K66">
            <v>45291</v>
          </cell>
          <cell r="N66" t="str">
            <v>Eesti Jalgratturite Liit</v>
          </cell>
          <cell r="O66">
            <v>80057497</v>
          </cell>
          <cell r="P66" t="str">
            <v>Aktiivne/kehtib</v>
          </cell>
        </row>
        <row r="67">
          <cell r="A67">
            <v>2007768</v>
          </cell>
          <cell r="B67">
            <v>10013323437</v>
          </cell>
          <cell r="C67" t="str">
            <v>Jaan Krela</v>
          </cell>
          <cell r="D67" t="str">
            <v>Jaan</v>
          </cell>
          <cell r="E67" t="str">
            <v>Krela</v>
          </cell>
          <cell r="F67">
            <v>36711072730</v>
          </cell>
          <cell r="G67" t="str">
            <v>Eesti</v>
          </cell>
          <cell r="H67">
            <v>1967</v>
          </cell>
          <cell r="I67" t="str">
            <v>M55-59</v>
          </cell>
          <cell r="J67">
            <v>45125</v>
          </cell>
          <cell r="K67">
            <v>45291</v>
          </cell>
          <cell r="L67" t="str">
            <v>DYN</v>
          </cell>
          <cell r="M67" t="str">
            <v>SPORDI JA VABAAJA KLUBI DÜNAMO</v>
          </cell>
          <cell r="N67" t="str">
            <v>Eesti Jalgratturite Liit</v>
          </cell>
          <cell r="O67">
            <v>80057497</v>
          </cell>
          <cell r="P67" t="str">
            <v>Aktiivne/kehtib</v>
          </cell>
        </row>
        <row r="68">
          <cell r="A68">
            <v>2012999</v>
          </cell>
          <cell r="B68">
            <v>10119259258</v>
          </cell>
          <cell r="C68" t="str">
            <v>Keijo Priks</v>
          </cell>
          <cell r="D68" t="str">
            <v>Keijo</v>
          </cell>
          <cell r="E68" t="str">
            <v>Priks</v>
          </cell>
          <cell r="F68">
            <v>38711156017</v>
          </cell>
          <cell r="G68" t="str">
            <v>Eesti</v>
          </cell>
          <cell r="H68">
            <v>1987</v>
          </cell>
          <cell r="I68" t="str">
            <v>M35-39</v>
          </cell>
          <cell r="J68">
            <v>45125</v>
          </cell>
          <cell r="K68">
            <v>45291</v>
          </cell>
          <cell r="N68" t="str">
            <v>Eesti Jalgratturite Liit</v>
          </cell>
          <cell r="O68">
            <v>80057497</v>
          </cell>
          <cell r="P68" t="str">
            <v>Aktiivne/kehtib</v>
          </cell>
        </row>
        <row r="69">
          <cell r="A69">
            <v>2016021</v>
          </cell>
          <cell r="B69">
            <v>10144280915</v>
          </cell>
          <cell r="C69" t="str">
            <v>Fred Üprus</v>
          </cell>
          <cell r="D69" t="str">
            <v>Fred</v>
          </cell>
          <cell r="E69" t="str">
            <v>Üprus</v>
          </cell>
          <cell r="F69">
            <v>36801142769</v>
          </cell>
          <cell r="G69" t="str">
            <v>Eesti</v>
          </cell>
          <cell r="H69">
            <v>1968</v>
          </cell>
          <cell r="I69" t="str">
            <v>M55-59</v>
          </cell>
          <cell r="J69">
            <v>45125</v>
          </cell>
          <cell r="K69">
            <v>45291</v>
          </cell>
          <cell r="N69" t="str">
            <v>Eesti Jalgratturite Liit</v>
          </cell>
          <cell r="O69">
            <v>80057497</v>
          </cell>
          <cell r="P69" t="str">
            <v>Aktiivne/kehtib</v>
          </cell>
        </row>
        <row r="70">
          <cell r="A70">
            <v>2016018</v>
          </cell>
          <cell r="B70">
            <v>10144281319</v>
          </cell>
          <cell r="C70" t="str">
            <v>Risto Erik</v>
          </cell>
          <cell r="D70" t="str">
            <v>Risto</v>
          </cell>
          <cell r="E70" t="str">
            <v>Erik</v>
          </cell>
          <cell r="F70">
            <v>38111190296</v>
          </cell>
          <cell r="G70" t="str">
            <v>Eesti</v>
          </cell>
          <cell r="H70">
            <v>1981</v>
          </cell>
          <cell r="I70" t="str">
            <v>M40-44</v>
          </cell>
          <cell r="J70">
            <v>45124</v>
          </cell>
          <cell r="K70">
            <v>45291</v>
          </cell>
          <cell r="N70" t="str">
            <v>Eesti Jalgratturite Liit</v>
          </cell>
          <cell r="O70">
            <v>80057497</v>
          </cell>
          <cell r="P70" t="str">
            <v>Aktiivne/kehtib</v>
          </cell>
        </row>
        <row r="71">
          <cell r="A71">
            <v>2002161</v>
          </cell>
          <cell r="B71">
            <v>10012020102</v>
          </cell>
          <cell r="C71" t="str">
            <v>Mehis Leigri</v>
          </cell>
          <cell r="D71" t="str">
            <v>Mehis</v>
          </cell>
          <cell r="E71" t="str">
            <v>Leigri</v>
          </cell>
          <cell r="F71">
            <v>38706150285</v>
          </cell>
          <cell r="G71" t="str">
            <v>Eesti</v>
          </cell>
          <cell r="H71">
            <v>1987</v>
          </cell>
          <cell r="I71" t="str">
            <v>M35-39</v>
          </cell>
          <cell r="J71">
            <v>45124</v>
          </cell>
          <cell r="K71">
            <v>45291</v>
          </cell>
          <cell r="L71" t="str">
            <v>SIP</v>
          </cell>
          <cell r="M71" t="str">
            <v>RAKVERE RATTAKLUBI SIPLASED</v>
          </cell>
          <cell r="N71" t="str">
            <v>Eesti Jalgratturite Liit</v>
          </cell>
          <cell r="O71">
            <v>80057497</v>
          </cell>
          <cell r="P71" t="str">
            <v>Aktiivne/kehtib</v>
          </cell>
        </row>
        <row r="72">
          <cell r="A72">
            <v>2014175</v>
          </cell>
          <cell r="B72">
            <v>10131243711</v>
          </cell>
          <cell r="C72" t="str">
            <v>Oliver Läänsoo</v>
          </cell>
          <cell r="D72" t="str">
            <v>Oliver</v>
          </cell>
          <cell r="E72" t="str">
            <v>Läänsoo</v>
          </cell>
          <cell r="F72">
            <v>50806307089</v>
          </cell>
          <cell r="G72" t="str">
            <v>Eesti</v>
          </cell>
          <cell r="H72">
            <v>2008</v>
          </cell>
          <cell r="I72" t="str">
            <v>M16</v>
          </cell>
          <cell r="J72">
            <v>45124</v>
          </cell>
          <cell r="K72">
            <v>45291</v>
          </cell>
          <cell r="L72" t="str">
            <v>KJK</v>
          </cell>
          <cell r="M72" t="str">
            <v>MTÜ KALEVI JALGRATTAKOOL</v>
          </cell>
          <cell r="N72" t="str">
            <v>Eesti Jalgratturite Liit</v>
          </cell>
          <cell r="O72">
            <v>80057497</v>
          </cell>
          <cell r="P72" t="str">
            <v>Aktiivne/kehtib</v>
          </cell>
        </row>
        <row r="73">
          <cell r="A73">
            <v>2000260</v>
          </cell>
          <cell r="B73">
            <v>10074011788</v>
          </cell>
          <cell r="C73" t="str">
            <v>Marek Säälik</v>
          </cell>
          <cell r="D73" t="str">
            <v>Marek</v>
          </cell>
          <cell r="E73" t="str">
            <v>Säälik</v>
          </cell>
          <cell r="F73">
            <v>37208280272</v>
          </cell>
          <cell r="G73" t="str">
            <v>Eesti</v>
          </cell>
          <cell r="H73">
            <v>1972</v>
          </cell>
          <cell r="I73" t="str">
            <v>M50-54</v>
          </cell>
          <cell r="J73">
            <v>45124</v>
          </cell>
          <cell r="K73">
            <v>45291</v>
          </cell>
          <cell r="L73" t="str">
            <v>CFC</v>
          </cell>
          <cell r="M73" t="str">
            <v>Spordiklubi CFC</v>
          </cell>
          <cell r="N73" t="str">
            <v>Eesti Jalgratturite Liit</v>
          </cell>
          <cell r="O73">
            <v>80057497</v>
          </cell>
          <cell r="P73" t="str">
            <v>Aktiivne/kehtib</v>
          </cell>
        </row>
        <row r="74">
          <cell r="A74">
            <v>2016005</v>
          </cell>
          <cell r="B74">
            <v>10144281117</v>
          </cell>
          <cell r="C74" t="str">
            <v>Hendrik Puuraid</v>
          </cell>
          <cell r="D74" t="str">
            <v>Hendrik</v>
          </cell>
          <cell r="E74" t="str">
            <v>Puuraid</v>
          </cell>
          <cell r="F74">
            <v>50703020240</v>
          </cell>
          <cell r="G74" t="str">
            <v>Eesti</v>
          </cell>
          <cell r="H74">
            <v>2007</v>
          </cell>
          <cell r="I74" t="str">
            <v>M16</v>
          </cell>
          <cell r="J74">
            <v>45124</v>
          </cell>
          <cell r="K74">
            <v>45291</v>
          </cell>
          <cell r="L74" t="str">
            <v>CFC</v>
          </cell>
          <cell r="M74" t="str">
            <v>Spordiklubi CFC</v>
          </cell>
          <cell r="N74" t="str">
            <v>Eesti Jalgratturite Liit</v>
          </cell>
          <cell r="O74">
            <v>80057497</v>
          </cell>
          <cell r="P74" t="str">
            <v>Aktiivne/kehtib</v>
          </cell>
        </row>
        <row r="75">
          <cell r="A75">
            <v>2011181</v>
          </cell>
          <cell r="B75">
            <v>10107039076</v>
          </cell>
          <cell r="C75" t="str">
            <v>Hardi Teder</v>
          </cell>
          <cell r="D75" t="str">
            <v>Hardi</v>
          </cell>
          <cell r="E75" t="str">
            <v>Teder</v>
          </cell>
          <cell r="F75">
            <v>38103044913</v>
          </cell>
          <cell r="G75" t="str">
            <v>Eesti</v>
          </cell>
          <cell r="H75">
            <v>1981</v>
          </cell>
          <cell r="I75" t="str">
            <v>M40-44</v>
          </cell>
          <cell r="J75">
            <v>45124</v>
          </cell>
          <cell r="K75">
            <v>45291</v>
          </cell>
          <cell r="M75" t="str">
            <v>Haaslava MTB</v>
          </cell>
          <cell r="N75" t="str">
            <v>Eesti Jalgratturite Liit</v>
          </cell>
          <cell r="O75">
            <v>80057497</v>
          </cell>
          <cell r="P75" t="str">
            <v>Aktiivne/kehtib</v>
          </cell>
        </row>
        <row r="76">
          <cell r="A76">
            <v>2006866</v>
          </cell>
          <cell r="B76">
            <v>10083370773</v>
          </cell>
          <cell r="C76" t="str">
            <v>Victor Strikov</v>
          </cell>
          <cell r="D76" t="str">
            <v>Victor</v>
          </cell>
          <cell r="E76" t="str">
            <v>Strikov</v>
          </cell>
          <cell r="F76">
            <v>36109110381</v>
          </cell>
          <cell r="G76" t="str">
            <v>Eesti</v>
          </cell>
          <cell r="H76">
            <v>1961</v>
          </cell>
          <cell r="I76" t="str">
            <v>M60-64</v>
          </cell>
          <cell r="J76">
            <v>45124</v>
          </cell>
          <cell r="K76">
            <v>45291</v>
          </cell>
          <cell r="L76" t="str">
            <v>KJK</v>
          </cell>
          <cell r="M76" t="str">
            <v>MTÜ KALEVI JALGRATTAKOOL</v>
          </cell>
          <cell r="N76" t="str">
            <v>Eesti Jalgratturite Liit</v>
          </cell>
          <cell r="O76">
            <v>80057497</v>
          </cell>
          <cell r="P76" t="str">
            <v>Aktiivne/kehtib</v>
          </cell>
        </row>
        <row r="77">
          <cell r="A77">
            <v>2007577</v>
          </cell>
          <cell r="B77">
            <v>10063674117</v>
          </cell>
          <cell r="C77" t="str">
            <v>Dmitri Rusovich</v>
          </cell>
          <cell r="D77" t="str">
            <v>Dmitri</v>
          </cell>
          <cell r="E77" t="str">
            <v>Rusovich</v>
          </cell>
          <cell r="F77">
            <v>38606220234</v>
          </cell>
          <cell r="G77" t="str">
            <v>Eesti</v>
          </cell>
          <cell r="H77">
            <v>1986</v>
          </cell>
          <cell r="I77" t="str">
            <v>M35-39</v>
          </cell>
          <cell r="J77">
            <v>45123</v>
          </cell>
          <cell r="K77">
            <v>45291</v>
          </cell>
          <cell r="L77" t="str">
            <v>RED</v>
          </cell>
          <cell r="M77" t="str">
            <v>MTÜ REDBIKE RATTAKLUBI</v>
          </cell>
          <cell r="N77" t="str">
            <v>Eesti Jalgratturite Liit</v>
          </cell>
          <cell r="O77">
            <v>80057497</v>
          </cell>
          <cell r="P77" t="str">
            <v>Aktiivne/kehtib</v>
          </cell>
        </row>
        <row r="78">
          <cell r="A78">
            <v>2000794</v>
          </cell>
          <cell r="B78">
            <v>10075223480</v>
          </cell>
          <cell r="C78" t="str">
            <v>Johann Mattias Puuorg</v>
          </cell>
          <cell r="D78" t="str">
            <v>Johann Mattias</v>
          </cell>
          <cell r="E78" t="str">
            <v>Puuorg</v>
          </cell>
          <cell r="F78">
            <v>50408201425</v>
          </cell>
          <cell r="G78" t="str">
            <v>Eesti</v>
          </cell>
          <cell r="H78">
            <v>2004</v>
          </cell>
          <cell r="I78" t="str">
            <v>Hobirattur</v>
          </cell>
          <cell r="J78">
            <v>45122</v>
          </cell>
          <cell r="K78">
            <v>45291</v>
          </cell>
          <cell r="L78" t="str">
            <v>POR</v>
          </cell>
          <cell r="M78" t="str">
            <v>PORTER RACING</v>
          </cell>
          <cell r="N78" t="str">
            <v>Eesti Jalgratturite Liit</v>
          </cell>
          <cell r="O78">
            <v>80057497</v>
          </cell>
          <cell r="P78" t="str">
            <v>Aktiivne/kehtib</v>
          </cell>
        </row>
        <row r="79">
          <cell r="A79">
            <v>2000464</v>
          </cell>
          <cell r="B79">
            <v>10008610247</v>
          </cell>
          <cell r="C79" t="str">
            <v>Aksel Nõmmela</v>
          </cell>
          <cell r="D79" t="str">
            <v>Aksel</v>
          </cell>
          <cell r="E79" t="str">
            <v>Nõmmela</v>
          </cell>
          <cell r="F79">
            <v>39410221419</v>
          </cell>
          <cell r="G79" t="str">
            <v>Eesti</v>
          </cell>
          <cell r="H79">
            <v>1994</v>
          </cell>
          <cell r="I79" t="str">
            <v>Hobirattur</v>
          </cell>
          <cell r="J79">
            <v>45121</v>
          </cell>
          <cell r="K79">
            <v>45291</v>
          </cell>
          <cell r="L79" t="str">
            <v>CFC</v>
          </cell>
          <cell r="M79" t="str">
            <v>Spordiklubi CFC</v>
          </cell>
          <cell r="N79" t="str">
            <v>Eesti Jalgratturite Liit</v>
          </cell>
          <cell r="O79">
            <v>80057497</v>
          </cell>
          <cell r="P79" t="str">
            <v>Aktiivne/kehtib</v>
          </cell>
        </row>
        <row r="80">
          <cell r="A80">
            <v>2000448</v>
          </cell>
          <cell r="B80">
            <v>10034814290</v>
          </cell>
          <cell r="C80" t="str">
            <v>Karl Pruuli</v>
          </cell>
          <cell r="D80" t="str">
            <v>Karl</v>
          </cell>
          <cell r="E80" t="str">
            <v>Pruuli</v>
          </cell>
          <cell r="F80">
            <v>39903152718</v>
          </cell>
          <cell r="G80" t="str">
            <v>Eesti</v>
          </cell>
          <cell r="H80">
            <v>1999</v>
          </cell>
          <cell r="I80" t="str">
            <v>M19-34</v>
          </cell>
          <cell r="J80">
            <v>45121</v>
          </cell>
          <cell r="K80">
            <v>45291</v>
          </cell>
          <cell r="L80" t="str">
            <v>HAV</v>
          </cell>
          <cell r="M80" t="str">
            <v>HAUKA VELOKLUBI</v>
          </cell>
          <cell r="N80" t="str">
            <v>Eesti Jalgratturite Liit</v>
          </cell>
          <cell r="O80">
            <v>80057497</v>
          </cell>
          <cell r="P80" t="str">
            <v>Aktiivne/kehtib</v>
          </cell>
        </row>
        <row r="81">
          <cell r="A81">
            <v>2011592</v>
          </cell>
          <cell r="B81">
            <v>10107641991</v>
          </cell>
          <cell r="C81" t="str">
            <v>Paul Pruuli</v>
          </cell>
          <cell r="D81" t="str">
            <v>Paul</v>
          </cell>
          <cell r="E81" t="str">
            <v>Pruuli</v>
          </cell>
          <cell r="F81">
            <v>50607052718</v>
          </cell>
          <cell r="G81" t="str">
            <v>Eesti</v>
          </cell>
          <cell r="H81">
            <v>2006</v>
          </cell>
          <cell r="I81" t="str">
            <v>MJ</v>
          </cell>
          <cell r="J81">
            <v>45121</v>
          </cell>
          <cell r="K81">
            <v>45291</v>
          </cell>
          <cell r="L81" t="str">
            <v>HAV</v>
          </cell>
          <cell r="M81" t="str">
            <v>HAUKA VELOKLUBI</v>
          </cell>
          <cell r="N81" t="str">
            <v>Eesti Jalgratturite Liit</v>
          </cell>
          <cell r="O81">
            <v>80057497</v>
          </cell>
          <cell r="P81" t="str">
            <v>Aktiivne/kehtib</v>
          </cell>
        </row>
        <row r="82">
          <cell r="A82">
            <v>2008084</v>
          </cell>
          <cell r="B82">
            <v>10084648244</v>
          </cell>
          <cell r="C82" t="str">
            <v>Mihkel Kannimäe</v>
          </cell>
          <cell r="D82" t="str">
            <v>Mihkel</v>
          </cell>
          <cell r="E82" t="str">
            <v>Kannimäe</v>
          </cell>
          <cell r="F82">
            <v>39202166535</v>
          </cell>
          <cell r="G82" t="str">
            <v>Eesti</v>
          </cell>
          <cell r="H82">
            <v>1992</v>
          </cell>
          <cell r="I82" t="str">
            <v>M19-34</v>
          </cell>
          <cell r="J82">
            <v>45121</v>
          </cell>
          <cell r="K82">
            <v>45291</v>
          </cell>
          <cell r="L82" t="str">
            <v>HAV</v>
          </cell>
          <cell r="M82" t="str">
            <v>HAUKA VELOKLUBI</v>
          </cell>
          <cell r="N82" t="str">
            <v>Eesti Jalgratturite Liit</v>
          </cell>
          <cell r="O82">
            <v>80057497</v>
          </cell>
          <cell r="P82" t="str">
            <v>Aktiivne/kehtib</v>
          </cell>
        </row>
        <row r="83">
          <cell r="A83">
            <v>2009575</v>
          </cell>
          <cell r="B83">
            <v>10095978046</v>
          </cell>
          <cell r="C83" t="str">
            <v>Kenth Lusenberg</v>
          </cell>
          <cell r="D83" t="str">
            <v>Kenth</v>
          </cell>
          <cell r="E83" t="str">
            <v>Lusenberg</v>
          </cell>
          <cell r="F83">
            <v>50306175225</v>
          </cell>
          <cell r="G83" t="str">
            <v>Eesti</v>
          </cell>
          <cell r="H83">
            <v>2003</v>
          </cell>
          <cell r="I83" t="str">
            <v>M19-34</v>
          </cell>
          <cell r="J83">
            <v>45119</v>
          </cell>
          <cell r="K83">
            <v>45291</v>
          </cell>
          <cell r="L83" t="str">
            <v>HWX</v>
          </cell>
          <cell r="M83" t="str">
            <v>Osaühing Hawaii Express</v>
          </cell>
          <cell r="N83" t="str">
            <v>Eesti Jalgratturite Liit</v>
          </cell>
          <cell r="O83">
            <v>80057497</v>
          </cell>
          <cell r="P83" t="str">
            <v>Aktiivne/kehtib</v>
          </cell>
        </row>
        <row r="84">
          <cell r="A84">
            <v>2006060</v>
          </cell>
          <cell r="B84">
            <v>10082435129</v>
          </cell>
          <cell r="C84" t="str">
            <v>Priit Vare</v>
          </cell>
          <cell r="D84" t="str">
            <v>Priit</v>
          </cell>
          <cell r="E84" t="str">
            <v>Vare</v>
          </cell>
          <cell r="F84">
            <v>37512244259</v>
          </cell>
          <cell r="G84" t="str">
            <v>Eesti</v>
          </cell>
          <cell r="H84">
            <v>1975</v>
          </cell>
          <cell r="I84" t="str">
            <v>M45-49</v>
          </cell>
          <cell r="J84">
            <v>45118</v>
          </cell>
          <cell r="K84">
            <v>45291</v>
          </cell>
          <cell r="L84" t="str">
            <v>HWX</v>
          </cell>
          <cell r="M84" t="str">
            <v>Osaühing Hawaii Express</v>
          </cell>
          <cell r="N84" t="str">
            <v>Eesti Jalgratturite Liit</v>
          </cell>
          <cell r="O84">
            <v>80057497</v>
          </cell>
          <cell r="P84" t="str">
            <v>Aktiivne/kehtib</v>
          </cell>
        </row>
        <row r="85">
          <cell r="A85">
            <v>2004282</v>
          </cell>
          <cell r="B85">
            <v>10079881908</v>
          </cell>
          <cell r="C85" t="str">
            <v>Jevgeni Garmash</v>
          </cell>
          <cell r="D85" t="str">
            <v>Jevgeni</v>
          </cell>
          <cell r="E85" t="str">
            <v>Garmash</v>
          </cell>
          <cell r="F85">
            <v>38908220231</v>
          </cell>
          <cell r="G85" t="str">
            <v>Eesti</v>
          </cell>
          <cell r="H85">
            <v>1989</v>
          </cell>
          <cell r="I85" t="str">
            <v>M19-34</v>
          </cell>
          <cell r="J85">
            <v>45117</v>
          </cell>
          <cell r="K85">
            <v>45291</v>
          </cell>
          <cell r="L85" t="str">
            <v>KJK</v>
          </cell>
          <cell r="M85" t="str">
            <v>MTÜ KALEVI JALGRATTAKOOL</v>
          </cell>
          <cell r="N85" t="str">
            <v>Eesti Jalgratturite Liit</v>
          </cell>
          <cell r="O85">
            <v>80057497</v>
          </cell>
          <cell r="P85" t="str">
            <v>Aktiivne/kehtib</v>
          </cell>
        </row>
        <row r="86">
          <cell r="A86">
            <v>2014476</v>
          </cell>
          <cell r="B86">
            <v>10131950801</v>
          </cell>
          <cell r="C86" t="str">
            <v>Mikhail Efimov</v>
          </cell>
          <cell r="D86" t="str">
            <v>Mikhail</v>
          </cell>
          <cell r="E86" t="str">
            <v>Efimov</v>
          </cell>
          <cell r="F86">
            <v>37106273711</v>
          </cell>
          <cell r="G86" t="str">
            <v>Eesti</v>
          </cell>
          <cell r="H86">
            <v>1971</v>
          </cell>
          <cell r="I86" t="str">
            <v>M50-54</v>
          </cell>
          <cell r="J86">
            <v>45117</v>
          </cell>
          <cell r="K86">
            <v>45291</v>
          </cell>
          <cell r="L86" t="str">
            <v>NRT</v>
          </cell>
          <cell r="M86" t="str">
            <v>MTÜ NarvaRatturid</v>
          </cell>
          <cell r="N86" t="str">
            <v>Eesti Jalgratturite Liit</v>
          </cell>
          <cell r="O86">
            <v>80057497</v>
          </cell>
          <cell r="P86" t="str">
            <v>Aktiivne/kehtib</v>
          </cell>
        </row>
        <row r="87">
          <cell r="A87">
            <v>2008709</v>
          </cell>
          <cell r="B87">
            <v>10090911010</v>
          </cell>
          <cell r="C87" t="str">
            <v>Aivar Jaago</v>
          </cell>
          <cell r="D87" t="str">
            <v>Aivar</v>
          </cell>
          <cell r="E87" t="str">
            <v>Jaago</v>
          </cell>
          <cell r="F87">
            <v>35708100328</v>
          </cell>
          <cell r="G87" t="str">
            <v>Eesti</v>
          </cell>
          <cell r="H87">
            <v>1957</v>
          </cell>
          <cell r="I87" t="str">
            <v>M65-69</v>
          </cell>
          <cell r="J87">
            <v>45117</v>
          </cell>
          <cell r="K87">
            <v>45291</v>
          </cell>
          <cell r="L87" t="str">
            <v>KMO</v>
          </cell>
          <cell r="M87" t="str">
            <v>MTÜ Raplamaa Rattaklubi</v>
          </cell>
          <cell r="N87" t="str">
            <v>Eesti Jalgratturite Liit</v>
          </cell>
          <cell r="O87">
            <v>80057497</v>
          </cell>
          <cell r="P87" t="str">
            <v>Aktiivne/kehtib</v>
          </cell>
        </row>
        <row r="88">
          <cell r="A88">
            <v>2004279</v>
          </cell>
          <cell r="B88">
            <v>10005504934</v>
          </cell>
          <cell r="C88" t="str">
            <v>Daniel Novikov</v>
          </cell>
          <cell r="D88" t="str">
            <v>Daniel</v>
          </cell>
          <cell r="E88" t="str">
            <v>Novikov</v>
          </cell>
          <cell r="F88">
            <v>38906060313</v>
          </cell>
          <cell r="G88" t="str">
            <v>Eesti</v>
          </cell>
          <cell r="H88">
            <v>1989</v>
          </cell>
          <cell r="I88" t="str">
            <v>M19-34</v>
          </cell>
          <cell r="J88">
            <v>45117</v>
          </cell>
          <cell r="K88">
            <v>45291</v>
          </cell>
          <cell r="L88" t="str">
            <v>KJK</v>
          </cell>
          <cell r="M88" t="str">
            <v>MTÜ KALEVI JALGRATTAKOOL</v>
          </cell>
          <cell r="N88" t="str">
            <v>Eesti Jalgratturite Liit</v>
          </cell>
          <cell r="O88">
            <v>80057497</v>
          </cell>
          <cell r="P88" t="str">
            <v>Aktiivne/kehtib</v>
          </cell>
        </row>
        <row r="89">
          <cell r="A89">
            <v>2015996</v>
          </cell>
          <cell r="B89">
            <v>10144091864</v>
          </cell>
          <cell r="C89" t="str">
            <v>Risto Raaper</v>
          </cell>
          <cell r="D89" t="str">
            <v>Risto</v>
          </cell>
          <cell r="E89" t="str">
            <v>Raaper</v>
          </cell>
          <cell r="F89">
            <v>38106034910</v>
          </cell>
          <cell r="G89" t="str">
            <v>Eesti</v>
          </cell>
          <cell r="H89">
            <v>1981</v>
          </cell>
          <cell r="I89" t="str">
            <v>M40-44</v>
          </cell>
          <cell r="J89">
            <v>45117</v>
          </cell>
          <cell r="K89">
            <v>45291</v>
          </cell>
          <cell r="N89" t="str">
            <v>Eesti Jalgratturite Liit</v>
          </cell>
          <cell r="O89">
            <v>80057497</v>
          </cell>
          <cell r="P89" t="str">
            <v>Aktiivne/kehtib</v>
          </cell>
        </row>
        <row r="90">
          <cell r="A90">
            <v>2015983</v>
          </cell>
          <cell r="B90">
            <v>10144091561</v>
          </cell>
          <cell r="C90" t="str">
            <v>Jaanus Juss</v>
          </cell>
          <cell r="D90" t="str">
            <v>Jaanus</v>
          </cell>
          <cell r="E90" t="str">
            <v>Juss</v>
          </cell>
          <cell r="F90">
            <v>38107240380</v>
          </cell>
          <cell r="G90" t="str">
            <v>Eesti</v>
          </cell>
          <cell r="H90">
            <v>1981</v>
          </cell>
          <cell r="I90" t="str">
            <v>M40-44</v>
          </cell>
          <cell r="J90">
            <v>45117</v>
          </cell>
          <cell r="K90">
            <v>45291</v>
          </cell>
          <cell r="M90" t="str">
            <v>RCC</v>
          </cell>
          <cell r="N90" t="str">
            <v>Eesti Jalgratturite Liit</v>
          </cell>
          <cell r="O90">
            <v>80057497</v>
          </cell>
          <cell r="P90" t="str">
            <v>Aktiivne/kehtib</v>
          </cell>
        </row>
        <row r="91">
          <cell r="A91">
            <v>2005317</v>
          </cell>
          <cell r="B91">
            <v>10081878690</v>
          </cell>
          <cell r="C91" t="str">
            <v>Daniel Veškov</v>
          </cell>
          <cell r="D91" t="str">
            <v>Daniel</v>
          </cell>
          <cell r="E91" t="str">
            <v>Veškov</v>
          </cell>
          <cell r="F91">
            <v>50512270824</v>
          </cell>
          <cell r="G91" t="str">
            <v>Eesti</v>
          </cell>
          <cell r="H91">
            <v>2005</v>
          </cell>
          <cell r="I91" t="str">
            <v>MJ</v>
          </cell>
          <cell r="J91">
            <v>45116</v>
          </cell>
          <cell r="K91">
            <v>45291</v>
          </cell>
          <cell r="L91" t="str">
            <v>USK</v>
          </cell>
          <cell r="M91" t="str">
            <v>MTÜ Uuesalu Spordiklubi</v>
          </cell>
          <cell r="N91" t="str">
            <v>Eesti Jalgratturite Liit</v>
          </cell>
          <cell r="O91">
            <v>80057497</v>
          </cell>
          <cell r="P91" t="str">
            <v>Aktiivne/kehtib</v>
          </cell>
        </row>
        <row r="92">
          <cell r="A92">
            <v>2013448</v>
          </cell>
          <cell r="B92">
            <v>10127804150</v>
          </cell>
          <cell r="C92" t="str">
            <v>Ott Palu</v>
          </cell>
          <cell r="D92" t="str">
            <v>Ott</v>
          </cell>
          <cell r="E92" t="str">
            <v>Palu</v>
          </cell>
          <cell r="F92">
            <v>50812222727</v>
          </cell>
          <cell r="G92" t="str">
            <v>Eesti</v>
          </cell>
          <cell r="H92">
            <v>2008</v>
          </cell>
          <cell r="I92" t="str">
            <v>M16</v>
          </cell>
          <cell r="J92">
            <v>45114</v>
          </cell>
          <cell r="K92">
            <v>45291</v>
          </cell>
          <cell r="L92" t="str">
            <v>PEL</v>
          </cell>
          <cell r="M92" t="str">
            <v>MTÜ PELOTON</v>
          </cell>
          <cell r="N92" t="str">
            <v>Eesti Jalgratturite Liit</v>
          </cell>
          <cell r="O92">
            <v>80057497</v>
          </cell>
          <cell r="P92" t="str">
            <v>Aktiivne/kehtib</v>
          </cell>
        </row>
        <row r="93">
          <cell r="A93">
            <v>2000001</v>
          </cell>
          <cell r="B93">
            <v>10003214522</v>
          </cell>
          <cell r="C93" t="str">
            <v>Rein Taaramäe</v>
          </cell>
          <cell r="D93" t="str">
            <v>Rein</v>
          </cell>
          <cell r="E93" t="str">
            <v>Taaramäe</v>
          </cell>
          <cell r="H93">
            <v>1987</v>
          </cell>
          <cell r="I93" t="str">
            <v>ME</v>
          </cell>
          <cell r="J93">
            <v>44927</v>
          </cell>
          <cell r="K93">
            <v>45291</v>
          </cell>
          <cell r="N93" t="str">
            <v>Eesti Jalgratturite Liit</v>
          </cell>
          <cell r="O93">
            <v>80057497</v>
          </cell>
          <cell r="P93" t="str">
            <v>Aktiivne/kehtib</v>
          </cell>
        </row>
        <row r="94">
          <cell r="A94">
            <v>2005472</v>
          </cell>
          <cell r="B94">
            <v>10065277142</v>
          </cell>
          <cell r="C94" t="str">
            <v>Elina Tasane</v>
          </cell>
          <cell r="D94" t="str">
            <v>Elina</v>
          </cell>
          <cell r="E94" t="str">
            <v>Tasane</v>
          </cell>
          <cell r="F94">
            <v>60310256015</v>
          </cell>
          <cell r="G94" t="str">
            <v>Eesti</v>
          </cell>
          <cell r="H94">
            <v>2003</v>
          </cell>
          <cell r="I94" t="str">
            <v>NU</v>
          </cell>
          <cell r="J94">
            <v>44927</v>
          </cell>
          <cell r="K94">
            <v>45291</v>
          </cell>
          <cell r="M94" t="str">
            <v>WCC</v>
          </cell>
          <cell r="N94" t="str">
            <v>Eesti Jalgratturite Liit</v>
          </cell>
          <cell r="O94">
            <v>80057497</v>
          </cell>
          <cell r="P94" t="str">
            <v>Aktiivne/kehtib</v>
          </cell>
        </row>
        <row r="95">
          <cell r="A95">
            <v>2015970</v>
          </cell>
          <cell r="B95">
            <v>10144052559</v>
          </cell>
          <cell r="C95" t="str">
            <v>Polina Varsavskaja</v>
          </cell>
          <cell r="D95" t="str">
            <v>Polina</v>
          </cell>
          <cell r="E95" t="str">
            <v>Varsavskaja</v>
          </cell>
          <cell r="F95">
            <v>49505283720</v>
          </cell>
          <cell r="G95" t="str">
            <v>Eesti</v>
          </cell>
          <cell r="H95">
            <v>1995</v>
          </cell>
          <cell r="I95" t="str">
            <v>N19-34</v>
          </cell>
          <cell r="J95">
            <v>45113</v>
          </cell>
          <cell r="K95">
            <v>45291</v>
          </cell>
          <cell r="L95" t="str">
            <v>NRT</v>
          </cell>
          <cell r="M95" t="str">
            <v>MTÜ NarvaRatturid</v>
          </cell>
          <cell r="N95" t="str">
            <v>Eesti Jalgratturite Liit</v>
          </cell>
          <cell r="O95">
            <v>80057497</v>
          </cell>
          <cell r="P95" t="str">
            <v>Aktiivne/kehtib</v>
          </cell>
        </row>
        <row r="96">
          <cell r="A96">
            <v>2006853</v>
          </cell>
          <cell r="B96">
            <v>10063683211</v>
          </cell>
          <cell r="C96" t="str">
            <v>Kaido Voogla</v>
          </cell>
          <cell r="D96" t="str">
            <v>Kaido</v>
          </cell>
          <cell r="E96" t="str">
            <v>Voogla</v>
          </cell>
          <cell r="F96">
            <v>37801050233</v>
          </cell>
          <cell r="G96" t="str">
            <v>Eesti</v>
          </cell>
          <cell r="H96">
            <v>1978</v>
          </cell>
          <cell r="I96" t="str">
            <v>M45-49</v>
          </cell>
          <cell r="J96">
            <v>45112</v>
          </cell>
          <cell r="K96">
            <v>45291</v>
          </cell>
          <cell r="L96" t="str">
            <v>KJK</v>
          </cell>
          <cell r="M96" t="str">
            <v>MTÜ KALEVI JALGRATTAKOOL</v>
          </cell>
          <cell r="N96" t="str">
            <v>Eesti Jalgratturite Liit</v>
          </cell>
          <cell r="O96">
            <v>80057497</v>
          </cell>
          <cell r="P96" t="str">
            <v>Aktiivne/kehtib</v>
          </cell>
        </row>
        <row r="97">
          <cell r="A97">
            <v>2006141</v>
          </cell>
          <cell r="B97">
            <v>10082679548</v>
          </cell>
          <cell r="C97" t="str">
            <v>Ailar Kiristaja</v>
          </cell>
          <cell r="D97" t="str">
            <v>Ailar</v>
          </cell>
          <cell r="E97" t="str">
            <v>Kiristaja</v>
          </cell>
          <cell r="F97">
            <v>37904096511</v>
          </cell>
          <cell r="G97" t="str">
            <v>Eesti</v>
          </cell>
          <cell r="H97">
            <v>1979</v>
          </cell>
          <cell r="I97" t="str">
            <v>M40-44</v>
          </cell>
          <cell r="J97">
            <v>45112</v>
          </cell>
          <cell r="K97">
            <v>45291</v>
          </cell>
          <cell r="L97" t="str">
            <v>VCL</v>
          </cell>
          <cell r="M97" t="str">
            <v>MTÜ VELO.CLUBBERS.EE</v>
          </cell>
          <cell r="N97" t="str">
            <v>Eesti Jalgratturite Liit</v>
          </cell>
          <cell r="O97">
            <v>80057497</v>
          </cell>
          <cell r="P97" t="str">
            <v>Aktiivne/kehtib</v>
          </cell>
        </row>
        <row r="98">
          <cell r="A98">
            <v>2014667</v>
          </cell>
          <cell r="B98">
            <v>10006933359</v>
          </cell>
          <cell r="C98" t="str">
            <v>Martti Välk</v>
          </cell>
          <cell r="D98" t="str">
            <v>Martti</v>
          </cell>
          <cell r="E98" t="str">
            <v>Välk</v>
          </cell>
          <cell r="F98">
            <v>39101036032</v>
          </cell>
          <cell r="G98" t="str">
            <v>Eesti</v>
          </cell>
          <cell r="H98">
            <v>1991</v>
          </cell>
          <cell r="I98" t="str">
            <v>M19-34</v>
          </cell>
          <cell r="J98">
            <v>45112</v>
          </cell>
          <cell r="K98">
            <v>45291</v>
          </cell>
          <cell r="L98" t="str">
            <v>VRK</v>
          </cell>
          <cell r="M98" t="str">
            <v>VILJANDI RATTAKLUBI</v>
          </cell>
          <cell r="N98" t="str">
            <v>Eesti Jalgratturite Liit</v>
          </cell>
          <cell r="O98">
            <v>80057497</v>
          </cell>
          <cell r="P98" t="str">
            <v>Aktiivne/kehtib</v>
          </cell>
        </row>
        <row r="99">
          <cell r="A99">
            <v>2006662</v>
          </cell>
          <cell r="B99">
            <v>10083136862</v>
          </cell>
          <cell r="C99" t="str">
            <v>Andre Pukk</v>
          </cell>
          <cell r="D99" t="str">
            <v>Andre</v>
          </cell>
          <cell r="E99" t="str">
            <v>Pukk</v>
          </cell>
          <cell r="F99">
            <v>37708065213</v>
          </cell>
          <cell r="G99" t="str">
            <v>Eesti</v>
          </cell>
          <cell r="H99">
            <v>1977</v>
          </cell>
          <cell r="I99" t="str">
            <v>M45-49</v>
          </cell>
          <cell r="J99">
            <v>45112</v>
          </cell>
          <cell r="K99">
            <v>45291</v>
          </cell>
          <cell r="L99" t="str">
            <v>VIR</v>
          </cell>
          <cell r="M99" t="str">
            <v>VIIMSI RATTAKLUBI</v>
          </cell>
          <cell r="N99" t="str">
            <v>Eesti Jalgratturite Liit</v>
          </cell>
          <cell r="O99">
            <v>80057497</v>
          </cell>
          <cell r="P99" t="str">
            <v>Aktiivne/kehtib</v>
          </cell>
        </row>
        <row r="100">
          <cell r="A100">
            <v>2015967</v>
          </cell>
          <cell r="B100">
            <v>10144025681</v>
          </cell>
          <cell r="C100" t="str">
            <v>Meelis Danilas</v>
          </cell>
          <cell r="D100" t="str">
            <v>Meelis</v>
          </cell>
          <cell r="E100" t="str">
            <v>Danilas</v>
          </cell>
          <cell r="F100">
            <v>36706215723</v>
          </cell>
          <cell r="G100" t="str">
            <v>Eesti</v>
          </cell>
          <cell r="H100">
            <v>1967</v>
          </cell>
          <cell r="I100" t="str">
            <v>M55-59</v>
          </cell>
          <cell r="J100">
            <v>45112</v>
          </cell>
          <cell r="K100">
            <v>45291</v>
          </cell>
          <cell r="L100" t="str">
            <v>LER</v>
          </cell>
          <cell r="M100" t="str">
            <v>Otepää Rattaklubi MTÜ</v>
          </cell>
          <cell r="N100" t="str">
            <v>Eesti Jalgratturite Liit</v>
          </cell>
          <cell r="O100">
            <v>80057497</v>
          </cell>
          <cell r="P100" t="str">
            <v>Aktiivne/kehtib</v>
          </cell>
        </row>
        <row r="101">
          <cell r="A101">
            <v>2015954</v>
          </cell>
          <cell r="B101">
            <v>10144025580</v>
          </cell>
          <cell r="C101" t="str">
            <v>Merilin Jürisaar</v>
          </cell>
          <cell r="D101" t="str">
            <v>Merilin</v>
          </cell>
          <cell r="E101" t="str">
            <v>Jürisaar</v>
          </cell>
          <cell r="F101">
            <v>60012020230</v>
          </cell>
          <cell r="G101" t="str">
            <v>Eesti</v>
          </cell>
          <cell r="H101">
            <v>2000</v>
          </cell>
          <cell r="I101" t="str">
            <v>NE</v>
          </cell>
          <cell r="J101">
            <v>45112</v>
          </cell>
          <cell r="K101">
            <v>45291</v>
          </cell>
          <cell r="L101" t="str">
            <v>RED</v>
          </cell>
          <cell r="M101" t="str">
            <v>Redbike Rattaklubi</v>
          </cell>
          <cell r="N101" t="str">
            <v>Eesti Jalgratturite Liit</v>
          </cell>
          <cell r="O101">
            <v>80057497</v>
          </cell>
          <cell r="P101" t="str">
            <v>Aktiivne/kehtib</v>
          </cell>
        </row>
        <row r="102">
          <cell r="A102">
            <v>2015938</v>
          </cell>
          <cell r="B102">
            <v>10144007291</v>
          </cell>
          <cell r="C102" t="str">
            <v>Peeter Kand</v>
          </cell>
          <cell r="D102" t="str">
            <v>Peeter</v>
          </cell>
          <cell r="E102" t="str">
            <v>Kand</v>
          </cell>
          <cell r="F102">
            <v>36809210233</v>
          </cell>
          <cell r="G102" t="str">
            <v>Eesti</v>
          </cell>
          <cell r="H102">
            <v>1968</v>
          </cell>
          <cell r="I102" t="str">
            <v>M55-59</v>
          </cell>
          <cell r="J102">
            <v>45111</v>
          </cell>
          <cell r="K102">
            <v>45291</v>
          </cell>
          <cell r="L102" t="str">
            <v>VCL</v>
          </cell>
          <cell r="M102" t="str">
            <v>MTÜ VELO.CLUBBERS.EE</v>
          </cell>
          <cell r="N102" t="str">
            <v>Eesti Jalgratturite Liit</v>
          </cell>
          <cell r="O102">
            <v>80057497</v>
          </cell>
          <cell r="P102" t="str">
            <v>Aktiivne/kehtib</v>
          </cell>
        </row>
        <row r="103">
          <cell r="A103">
            <v>2006329</v>
          </cell>
          <cell r="B103">
            <v>10067187638</v>
          </cell>
          <cell r="C103" t="str">
            <v>Meelis Rebane</v>
          </cell>
          <cell r="D103" t="str">
            <v>Meelis</v>
          </cell>
          <cell r="E103" t="str">
            <v>Rebane</v>
          </cell>
          <cell r="F103">
            <v>37103305234</v>
          </cell>
          <cell r="G103" t="str">
            <v>Eesti</v>
          </cell>
          <cell r="H103">
            <v>1971</v>
          </cell>
          <cell r="I103" t="str">
            <v>M50-54</v>
          </cell>
          <cell r="J103">
            <v>45111</v>
          </cell>
          <cell r="K103">
            <v>45291</v>
          </cell>
          <cell r="L103" t="str">
            <v>ATS</v>
          </cell>
          <cell r="M103" t="str">
            <v>MTÜ A&amp;T SPORDIKLUBI</v>
          </cell>
          <cell r="N103" t="str">
            <v>Eesti Jalgratturite Liit</v>
          </cell>
          <cell r="O103">
            <v>80057497</v>
          </cell>
          <cell r="P103" t="str">
            <v>Aktiivne/kehtib</v>
          </cell>
        </row>
        <row r="104">
          <cell r="A104">
            <v>2015925</v>
          </cell>
          <cell r="B104">
            <v>10144007089</v>
          </cell>
          <cell r="C104" t="str">
            <v>Reeda Tuula-Fjodorov</v>
          </cell>
          <cell r="D104" t="str">
            <v>Reeda</v>
          </cell>
          <cell r="E104" t="str">
            <v>Tuula-Fjodorov</v>
          </cell>
          <cell r="F104">
            <v>47704306026</v>
          </cell>
          <cell r="G104" t="str">
            <v>Eesti</v>
          </cell>
          <cell r="H104">
            <v>1977</v>
          </cell>
          <cell r="I104" t="str">
            <v>N45-49</v>
          </cell>
          <cell r="J104">
            <v>45111</v>
          </cell>
          <cell r="K104">
            <v>45291</v>
          </cell>
          <cell r="L104" t="str">
            <v>RED</v>
          </cell>
          <cell r="M104" t="str">
            <v>MTÜ REDBIKE RATTAKLUBI</v>
          </cell>
          <cell r="N104" t="str">
            <v>Eesti Jalgratturite Liit</v>
          </cell>
          <cell r="O104">
            <v>80057497</v>
          </cell>
          <cell r="P104" t="str">
            <v>Aktiivne/kehtib</v>
          </cell>
        </row>
        <row r="105">
          <cell r="A105">
            <v>2004648</v>
          </cell>
          <cell r="B105">
            <v>10065370607</v>
          </cell>
          <cell r="C105" t="str">
            <v>Toivo Suvi</v>
          </cell>
          <cell r="D105" t="str">
            <v>Toivo</v>
          </cell>
          <cell r="E105" t="str">
            <v>Suvi</v>
          </cell>
          <cell r="F105">
            <v>36407130285</v>
          </cell>
          <cell r="G105" t="str">
            <v>Eesti</v>
          </cell>
          <cell r="H105">
            <v>1964</v>
          </cell>
          <cell r="I105" t="str">
            <v>M55-59</v>
          </cell>
          <cell r="J105">
            <v>45111</v>
          </cell>
          <cell r="K105">
            <v>45291</v>
          </cell>
          <cell r="L105" t="str">
            <v>KMO</v>
          </cell>
          <cell r="M105" t="str">
            <v>MTÜ Raplamaa Rattaklubi</v>
          </cell>
          <cell r="N105" t="str">
            <v>Eesti Jalgratturite Liit</v>
          </cell>
          <cell r="O105">
            <v>80057497</v>
          </cell>
          <cell r="P105" t="str">
            <v>Aktiivne/kehtib</v>
          </cell>
        </row>
        <row r="106">
          <cell r="A106">
            <v>2007797</v>
          </cell>
          <cell r="B106">
            <v>10084165668</v>
          </cell>
          <cell r="C106" t="str">
            <v>Indrek Narusk</v>
          </cell>
          <cell r="D106" t="str">
            <v>Indrek</v>
          </cell>
          <cell r="E106" t="str">
            <v>Narusk</v>
          </cell>
          <cell r="F106">
            <v>38207270327</v>
          </cell>
          <cell r="G106" t="str">
            <v>Eesti</v>
          </cell>
          <cell r="H106">
            <v>1982</v>
          </cell>
          <cell r="I106" t="str">
            <v>M40-44</v>
          </cell>
          <cell r="J106">
            <v>45110</v>
          </cell>
          <cell r="K106">
            <v>45291</v>
          </cell>
          <cell r="N106" t="str">
            <v>Eesti Jalgratturite Liit</v>
          </cell>
          <cell r="O106">
            <v>80057497</v>
          </cell>
          <cell r="P106" t="str">
            <v>Aktiivne/kehtib</v>
          </cell>
        </row>
        <row r="107">
          <cell r="A107">
            <v>2000516</v>
          </cell>
          <cell r="B107">
            <v>10074896310</v>
          </cell>
          <cell r="C107" t="str">
            <v>Riho Ever</v>
          </cell>
          <cell r="D107" t="str">
            <v>Riho</v>
          </cell>
          <cell r="E107" t="str">
            <v>Ever</v>
          </cell>
          <cell r="F107">
            <v>36602280296</v>
          </cell>
          <cell r="G107" t="str">
            <v>Eesti</v>
          </cell>
          <cell r="H107">
            <v>1966</v>
          </cell>
          <cell r="I107" t="str">
            <v>M55-59</v>
          </cell>
          <cell r="J107">
            <v>45110</v>
          </cell>
          <cell r="K107">
            <v>45291</v>
          </cell>
          <cell r="L107" t="str">
            <v>VCL</v>
          </cell>
          <cell r="M107" t="str">
            <v>MTÜ VELO.CLUBBERS.EE</v>
          </cell>
          <cell r="N107" t="str">
            <v>Eesti Jalgratturite Liit</v>
          </cell>
          <cell r="O107">
            <v>80057497</v>
          </cell>
          <cell r="P107" t="str">
            <v>Aktiivne/kehtib</v>
          </cell>
        </row>
        <row r="108">
          <cell r="A108">
            <v>2007784</v>
          </cell>
          <cell r="B108">
            <v>10002818438</v>
          </cell>
          <cell r="C108" t="str">
            <v>Jüri Savitski</v>
          </cell>
          <cell r="D108" t="str">
            <v>Jüri</v>
          </cell>
          <cell r="E108" t="str">
            <v>Savitski</v>
          </cell>
          <cell r="F108">
            <v>36403240310</v>
          </cell>
          <cell r="G108" t="str">
            <v>Eesti</v>
          </cell>
          <cell r="H108">
            <v>1964</v>
          </cell>
          <cell r="I108" t="str">
            <v>M55-59</v>
          </cell>
          <cell r="J108">
            <v>45110</v>
          </cell>
          <cell r="K108">
            <v>45291</v>
          </cell>
          <cell r="L108" t="str">
            <v>SPR</v>
          </cell>
          <cell r="M108" t="str">
            <v>SPORDIKLUBI KAYABA</v>
          </cell>
          <cell r="N108" t="str">
            <v>Eesti Jalgratturite Liit</v>
          </cell>
          <cell r="O108">
            <v>80057497</v>
          </cell>
          <cell r="P108" t="str">
            <v>Aktiivne/kehtib</v>
          </cell>
        </row>
        <row r="109">
          <cell r="A109">
            <v>2004800</v>
          </cell>
          <cell r="B109">
            <v>10080965274</v>
          </cell>
          <cell r="C109" t="str">
            <v>Madis Sildvee</v>
          </cell>
          <cell r="D109" t="str">
            <v>Madis</v>
          </cell>
          <cell r="E109" t="str">
            <v>Sildvee</v>
          </cell>
          <cell r="F109">
            <v>37801215235</v>
          </cell>
          <cell r="G109" t="str">
            <v>Eesti</v>
          </cell>
          <cell r="H109">
            <v>1978</v>
          </cell>
          <cell r="I109" t="str">
            <v>M45-49</v>
          </cell>
          <cell r="J109">
            <v>45110</v>
          </cell>
          <cell r="K109">
            <v>45291</v>
          </cell>
          <cell r="L109" t="str">
            <v>SIP</v>
          </cell>
          <cell r="M109" t="str">
            <v>RAKVERE RATTAKLUBI SIPLASED</v>
          </cell>
          <cell r="N109" t="str">
            <v>Eesti Jalgratturite Liit</v>
          </cell>
          <cell r="O109">
            <v>80057497</v>
          </cell>
          <cell r="P109" t="str">
            <v>Aktiivne/kehtib</v>
          </cell>
        </row>
        <row r="110">
          <cell r="A110">
            <v>2009148</v>
          </cell>
          <cell r="B110">
            <v>10008680369</v>
          </cell>
          <cell r="C110" t="str">
            <v>Agnes Kukk</v>
          </cell>
          <cell r="D110" t="str">
            <v>Agnes</v>
          </cell>
          <cell r="E110" t="str">
            <v>Kukk</v>
          </cell>
          <cell r="F110">
            <v>47412220320</v>
          </cell>
          <cell r="G110" t="str">
            <v>Eesti</v>
          </cell>
          <cell r="H110">
            <v>1974</v>
          </cell>
          <cell r="I110" t="str">
            <v>N45-49</v>
          </cell>
          <cell r="J110">
            <v>45110</v>
          </cell>
          <cell r="K110">
            <v>45291</v>
          </cell>
          <cell r="L110" t="str">
            <v>SPR</v>
          </cell>
          <cell r="M110" t="str">
            <v>SPORDIKLUBI KAYABA</v>
          </cell>
          <cell r="N110" t="str">
            <v>Eesti Jalgratturite Liit</v>
          </cell>
          <cell r="O110">
            <v>80057497</v>
          </cell>
          <cell r="P110" t="str">
            <v>Aktiivne/kehtib</v>
          </cell>
        </row>
        <row r="111">
          <cell r="A111">
            <v>2014227</v>
          </cell>
          <cell r="B111">
            <v>10131297867</v>
          </cell>
          <cell r="C111" t="str">
            <v>Kalle Piirioja</v>
          </cell>
          <cell r="D111" t="str">
            <v>Kalle</v>
          </cell>
          <cell r="E111" t="str">
            <v>Piirioja</v>
          </cell>
          <cell r="F111">
            <v>37106175220</v>
          </cell>
          <cell r="G111" t="str">
            <v>Eesti</v>
          </cell>
          <cell r="H111">
            <v>1971</v>
          </cell>
          <cell r="I111" t="str">
            <v>M50-54</v>
          </cell>
          <cell r="J111">
            <v>45110</v>
          </cell>
          <cell r="K111">
            <v>45291</v>
          </cell>
          <cell r="N111" t="str">
            <v>Eesti Jalgratturite Liit</v>
          </cell>
          <cell r="O111">
            <v>80057497</v>
          </cell>
          <cell r="P111" t="str">
            <v>Aktiivne/kehtib</v>
          </cell>
        </row>
        <row r="112">
          <cell r="A112">
            <v>2011301</v>
          </cell>
          <cell r="B112">
            <v>10107227319</v>
          </cell>
          <cell r="C112" t="str">
            <v>Maris Lillep</v>
          </cell>
          <cell r="D112" t="str">
            <v>Maris</v>
          </cell>
          <cell r="E112" t="str">
            <v>Lillep</v>
          </cell>
          <cell r="F112">
            <v>48611090218</v>
          </cell>
          <cell r="G112" t="str">
            <v>Eesti</v>
          </cell>
          <cell r="H112">
            <v>1986</v>
          </cell>
          <cell r="I112" t="str">
            <v>N35-39</v>
          </cell>
          <cell r="J112">
            <v>45109</v>
          </cell>
          <cell r="K112">
            <v>45291</v>
          </cell>
          <cell r="L112" t="str">
            <v>RED</v>
          </cell>
          <cell r="M112" t="str">
            <v>MTÜ REDBIKE RATTAKLUBI</v>
          </cell>
          <cell r="N112" t="str">
            <v>Eesti Jalgratturite Liit</v>
          </cell>
          <cell r="O112">
            <v>80057497</v>
          </cell>
          <cell r="P112" t="str">
            <v>Aktiivne/kehtib</v>
          </cell>
        </row>
        <row r="113">
          <cell r="A113">
            <v>2003885</v>
          </cell>
          <cell r="B113">
            <v>10009236303</v>
          </cell>
          <cell r="C113" t="str">
            <v>Juho Mattus</v>
          </cell>
          <cell r="D113" t="str">
            <v>Juho</v>
          </cell>
          <cell r="E113" t="str">
            <v>Mattus</v>
          </cell>
          <cell r="F113">
            <v>39104126536</v>
          </cell>
          <cell r="G113" t="str">
            <v>Eesti</v>
          </cell>
          <cell r="H113">
            <v>1991</v>
          </cell>
          <cell r="I113" t="str">
            <v>ME</v>
          </cell>
          <cell r="J113">
            <v>45108</v>
          </cell>
          <cell r="K113">
            <v>45291</v>
          </cell>
          <cell r="L113" t="str">
            <v>HWX</v>
          </cell>
          <cell r="M113" t="str">
            <v>Osaühing Hawaii Express</v>
          </cell>
          <cell r="N113" t="str">
            <v>Eesti Jalgratturite Liit</v>
          </cell>
          <cell r="O113">
            <v>80057497</v>
          </cell>
          <cell r="P113" t="str">
            <v>Aktiivne/kehtib</v>
          </cell>
        </row>
        <row r="114">
          <cell r="A114">
            <v>2014256</v>
          </cell>
          <cell r="B114">
            <v>10131365262</v>
          </cell>
          <cell r="C114" t="str">
            <v>Heigo Kopso</v>
          </cell>
          <cell r="D114" t="str">
            <v>Heigo</v>
          </cell>
          <cell r="E114" t="str">
            <v>Kopso</v>
          </cell>
          <cell r="F114">
            <v>38710050220</v>
          </cell>
          <cell r="G114" t="str">
            <v>Eesti</v>
          </cell>
          <cell r="H114">
            <v>1987</v>
          </cell>
          <cell r="I114" t="str">
            <v>M35-39</v>
          </cell>
          <cell r="J114">
            <v>45108</v>
          </cell>
          <cell r="K114">
            <v>45291</v>
          </cell>
          <cell r="M114" t="str">
            <v>SAQ SC</v>
          </cell>
          <cell r="N114" t="str">
            <v>Eesti Jalgratturite Liit</v>
          </cell>
          <cell r="O114">
            <v>80057497</v>
          </cell>
          <cell r="P114" t="str">
            <v>Aktiivne/kehtib</v>
          </cell>
        </row>
        <row r="115">
          <cell r="A115">
            <v>2009151</v>
          </cell>
          <cell r="B115">
            <v>10094657432</v>
          </cell>
          <cell r="C115" t="str">
            <v>Aldar Reinberk</v>
          </cell>
          <cell r="D115" t="str">
            <v>Aldar</v>
          </cell>
          <cell r="E115" t="str">
            <v>Reinberk</v>
          </cell>
          <cell r="F115">
            <v>38003250364</v>
          </cell>
          <cell r="G115" t="str">
            <v>Eesti</v>
          </cell>
          <cell r="H115">
            <v>1980</v>
          </cell>
          <cell r="I115" t="str">
            <v>M40-44</v>
          </cell>
          <cell r="J115">
            <v>45107</v>
          </cell>
          <cell r="K115">
            <v>45291</v>
          </cell>
          <cell r="L115" t="str">
            <v>BFC</v>
          </cell>
          <cell r="M115" t="str">
            <v>MTÜ Bike Fanatics CC</v>
          </cell>
          <cell r="N115" t="str">
            <v>Eesti Jalgratturite Liit</v>
          </cell>
          <cell r="O115">
            <v>80057497</v>
          </cell>
          <cell r="P115" t="str">
            <v>Aktiivne/kehtib</v>
          </cell>
        </row>
        <row r="116">
          <cell r="A116">
            <v>2015912</v>
          </cell>
          <cell r="B116">
            <v>10007567293</v>
          </cell>
          <cell r="C116" t="str">
            <v>Rita Toome</v>
          </cell>
          <cell r="D116" t="str">
            <v>Rita</v>
          </cell>
          <cell r="E116" t="str">
            <v>Toome</v>
          </cell>
          <cell r="F116">
            <v>47003042729</v>
          </cell>
          <cell r="G116" t="str">
            <v>Eesti</v>
          </cell>
          <cell r="H116">
            <v>1970</v>
          </cell>
          <cell r="I116" t="str">
            <v>N50-54</v>
          </cell>
          <cell r="J116">
            <v>45107</v>
          </cell>
          <cell r="K116">
            <v>45291</v>
          </cell>
          <cell r="L116" t="str">
            <v>SIP</v>
          </cell>
          <cell r="M116" t="str">
            <v>RAKVERE RATTAKLUBI SIPLASED</v>
          </cell>
          <cell r="N116" t="str">
            <v>Eesti Jalgratturite Liit</v>
          </cell>
          <cell r="O116">
            <v>80057497</v>
          </cell>
          <cell r="P116" t="str">
            <v>Aktiivne/kehtib</v>
          </cell>
        </row>
        <row r="117">
          <cell r="A117">
            <v>2014117</v>
          </cell>
          <cell r="B117">
            <v>10131168232</v>
          </cell>
          <cell r="C117" t="str">
            <v>Karl Robert Valdre</v>
          </cell>
          <cell r="D117" t="str">
            <v>Karl Robert</v>
          </cell>
          <cell r="E117" t="str">
            <v>Valdre</v>
          </cell>
          <cell r="F117">
            <v>51410100236</v>
          </cell>
          <cell r="G117" t="str">
            <v>Eesti</v>
          </cell>
          <cell r="H117">
            <v>2014</v>
          </cell>
          <cell r="I117" t="str">
            <v>M10</v>
          </cell>
          <cell r="J117">
            <v>45107</v>
          </cell>
          <cell r="K117">
            <v>45291</v>
          </cell>
          <cell r="L117" t="str">
            <v>NRK</v>
          </cell>
          <cell r="M117" t="str">
            <v>MTÜ Nõmme Rattaklubi</v>
          </cell>
          <cell r="N117" t="str">
            <v>Eesti Jalgratturite Liit</v>
          </cell>
          <cell r="O117">
            <v>80057497</v>
          </cell>
          <cell r="P117" t="str">
            <v>Aktiivne/kehtib</v>
          </cell>
        </row>
        <row r="118">
          <cell r="A118">
            <v>2006303</v>
          </cell>
          <cell r="B118">
            <v>10082785440</v>
          </cell>
          <cell r="C118" t="str">
            <v>Martin Parv</v>
          </cell>
          <cell r="D118" t="str">
            <v>Martin</v>
          </cell>
          <cell r="E118" t="str">
            <v>Parv</v>
          </cell>
          <cell r="F118">
            <v>39112112742</v>
          </cell>
          <cell r="G118" t="str">
            <v>Eesti</v>
          </cell>
          <cell r="H118">
            <v>1991</v>
          </cell>
          <cell r="I118" t="str">
            <v>M19-34</v>
          </cell>
          <cell r="J118">
            <v>45106</v>
          </cell>
          <cell r="K118">
            <v>45291</v>
          </cell>
          <cell r="N118" t="str">
            <v>Eesti Jalgratturite Liit</v>
          </cell>
          <cell r="O118">
            <v>80057497</v>
          </cell>
          <cell r="P118" t="str">
            <v>Aktiivne/kehtib</v>
          </cell>
        </row>
        <row r="119">
          <cell r="A119">
            <v>2007946</v>
          </cell>
          <cell r="B119">
            <v>10084567917</v>
          </cell>
          <cell r="C119" t="str">
            <v>Kaido Pesor</v>
          </cell>
          <cell r="D119" t="str">
            <v>Kaido</v>
          </cell>
          <cell r="E119" t="str">
            <v>Pesor</v>
          </cell>
          <cell r="F119">
            <v>37010140338</v>
          </cell>
          <cell r="G119" t="str">
            <v>Eesti</v>
          </cell>
          <cell r="H119">
            <v>1970</v>
          </cell>
          <cell r="I119" t="str">
            <v>M50-54</v>
          </cell>
          <cell r="J119">
            <v>45106</v>
          </cell>
          <cell r="K119">
            <v>45291</v>
          </cell>
          <cell r="L119" t="str">
            <v>KMO</v>
          </cell>
          <cell r="M119" t="str">
            <v>MTÜ Raplamaa Rattaklubi</v>
          </cell>
          <cell r="N119" t="str">
            <v>Eesti Jalgratturite Liit</v>
          </cell>
          <cell r="O119">
            <v>80057497</v>
          </cell>
          <cell r="P119" t="str">
            <v>Aktiivne/kehtib</v>
          </cell>
        </row>
        <row r="120">
          <cell r="A120">
            <v>2004127</v>
          </cell>
          <cell r="B120">
            <v>10063677652</v>
          </cell>
          <cell r="C120" t="str">
            <v>Maario Silm</v>
          </cell>
          <cell r="D120" t="str">
            <v>Maario</v>
          </cell>
          <cell r="E120" t="str">
            <v>Silm</v>
          </cell>
          <cell r="F120">
            <v>38605154929</v>
          </cell>
          <cell r="G120" t="str">
            <v>Eesti</v>
          </cell>
          <cell r="H120">
            <v>1986</v>
          </cell>
          <cell r="I120" t="str">
            <v>M35-39</v>
          </cell>
          <cell r="J120">
            <v>45105</v>
          </cell>
          <cell r="K120">
            <v>45291</v>
          </cell>
          <cell r="M120" t="str">
            <v>Bikestore.ee Cycling Team</v>
          </cell>
          <cell r="N120" t="str">
            <v>Eesti Jalgratturite Liit</v>
          </cell>
          <cell r="O120">
            <v>80057497</v>
          </cell>
          <cell r="P120" t="str">
            <v>Aktiivne/kehtib</v>
          </cell>
        </row>
        <row r="121">
          <cell r="A121">
            <v>2014395</v>
          </cell>
          <cell r="B121">
            <v>10131722142</v>
          </cell>
          <cell r="C121" t="str">
            <v>Janne Oks</v>
          </cell>
          <cell r="D121" t="str">
            <v>Janne</v>
          </cell>
          <cell r="E121" t="str">
            <v>Oks</v>
          </cell>
          <cell r="F121">
            <v>49608146520</v>
          </cell>
          <cell r="G121" t="str">
            <v>Eesti</v>
          </cell>
          <cell r="H121">
            <v>1996</v>
          </cell>
          <cell r="I121" t="str">
            <v>NE</v>
          </cell>
          <cell r="J121">
            <v>45105</v>
          </cell>
          <cell r="K121">
            <v>45291</v>
          </cell>
          <cell r="L121" t="str">
            <v>PEL</v>
          </cell>
          <cell r="M121" t="str">
            <v>MTÜ PELOTON</v>
          </cell>
          <cell r="N121" t="str">
            <v>Eesti Jalgratturite Liit</v>
          </cell>
          <cell r="O121">
            <v>80057497</v>
          </cell>
          <cell r="P121" t="str">
            <v>Aktiivne/kehtib</v>
          </cell>
        </row>
        <row r="122">
          <cell r="A122">
            <v>2015909</v>
          </cell>
          <cell r="B122">
            <v>10143923934</v>
          </cell>
          <cell r="C122" t="str">
            <v>Ahti Raasuke</v>
          </cell>
          <cell r="D122" t="str">
            <v>Ahti</v>
          </cell>
          <cell r="E122" t="str">
            <v>Raasuke</v>
          </cell>
          <cell r="F122">
            <v>37309284246</v>
          </cell>
          <cell r="G122" t="str">
            <v>Eesti</v>
          </cell>
          <cell r="H122">
            <v>1973</v>
          </cell>
          <cell r="I122" t="str">
            <v>M50-54</v>
          </cell>
          <cell r="J122">
            <v>45105</v>
          </cell>
          <cell r="K122">
            <v>45291</v>
          </cell>
          <cell r="N122" t="str">
            <v>Eesti Jalgratturite Liit</v>
          </cell>
          <cell r="O122">
            <v>80057497</v>
          </cell>
          <cell r="P122" t="str">
            <v>Aktiivne/kehtib</v>
          </cell>
        </row>
        <row r="123">
          <cell r="A123">
            <v>2015899</v>
          </cell>
          <cell r="B123">
            <v>10143923429</v>
          </cell>
          <cell r="C123" t="str">
            <v>Ronald Kask</v>
          </cell>
          <cell r="D123" t="str">
            <v>Ronald</v>
          </cell>
          <cell r="E123" t="str">
            <v>Kask</v>
          </cell>
          <cell r="F123">
            <v>37403150260</v>
          </cell>
          <cell r="G123" t="str">
            <v>Eesti</v>
          </cell>
          <cell r="H123">
            <v>1974</v>
          </cell>
          <cell r="I123" t="str">
            <v>M45-49</v>
          </cell>
          <cell r="J123">
            <v>45105</v>
          </cell>
          <cell r="K123">
            <v>45291</v>
          </cell>
          <cell r="L123" t="str">
            <v>KTM</v>
          </cell>
          <cell r="M123" t="str">
            <v>MTÜ KLUBI TARTU MARATON</v>
          </cell>
          <cell r="N123" t="str">
            <v>Eesti Jalgratturite Liit</v>
          </cell>
          <cell r="O123">
            <v>80057497</v>
          </cell>
          <cell r="P123" t="str">
            <v>Aktiivne/kehtib</v>
          </cell>
        </row>
        <row r="124">
          <cell r="A124">
            <v>2011275</v>
          </cell>
          <cell r="B124">
            <v>10107204380</v>
          </cell>
          <cell r="C124" t="str">
            <v>Sergei Johanson</v>
          </cell>
          <cell r="D124" t="str">
            <v>Sergei</v>
          </cell>
          <cell r="E124" t="str">
            <v>Johanson</v>
          </cell>
          <cell r="F124">
            <v>38312275719</v>
          </cell>
          <cell r="G124" t="str">
            <v>Eesti</v>
          </cell>
          <cell r="H124">
            <v>1983</v>
          </cell>
          <cell r="I124" t="str">
            <v>M40-44</v>
          </cell>
          <cell r="J124">
            <v>45105</v>
          </cell>
          <cell r="K124">
            <v>45291</v>
          </cell>
          <cell r="L124" t="str">
            <v>VCL</v>
          </cell>
          <cell r="M124" t="str">
            <v>MTÜ VELO.CLUBBERS.EE</v>
          </cell>
          <cell r="N124" t="str">
            <v>Eesti Jalgratturite Liit</v>
          </cell>
          <cell r="O124">
            <v>80057497</v>
          </cell>
          <cell r="P124" t="str">
            <v>Aktiivne/kehtib</v>
          </cell>
        </row>
        <row r="125">
          <cell r="A125">
            <v>2004761</v>
          </cell>
          <cell r="B125">
            <v>10008677743</v>
          </cell>
          <cell r="C125" t="str">
            <v>Steven Kalf</v>
          </cell>
          <cell r="D125" t="str">
            <v>Steven</v>
          </cell>
          <cell r="E125" t="str">
            <v>Kalf</v>
          </cell>
          <cell r="F125">
            <v>39504170023</v>
          </cell>
          <cell r="G125" t="str">
            <v>Eesti</v>
          </cell>
          <cell r="H125">
            <v>1995</v>
          </cell>
          <cell r="I125" t="str">
            <v>M19-34</v>
          </cell>
          <cell r="J125">
            <v>45104</v>
          </cell>
          <cell r="K125">
            <v>45291</v>
          </cell>
          <cell r="L125" t="str">
            <v>PEL</v>
          </cell>
          <cell r="M125" t="str">
            <v>MTÜ PELOTON</v>
          </cell>
          <cell r="N125" t="str">
            <v>Eesti Jalgratturite Liit</v>
          </cell>
          <cell r="O125">
            <v>80057497</v>
          </cell>
          <cell r="P125" t="str">
            <v>Aktiivne/kehtib</v>
          </cell>
        </row>
        <row r="126">
          <cell r="A126">
            <v>2006358</v>
          </cell>
          <cell r="B126">
            <v>10082821008</v>
          </cell>
          <cell r="C126" t="str">
            <v>Arvi Romandi</v>
          </cell>
          <cell r="D126" t="str">
            <v>Arvi</v>
          </cell>
          <cell r="E126" t="str">
            <v>Romandi</v>
          </cell>
          <cell r="F126">
            <v>37909160267</v>
          </cell>
          <cell r="G126" t="str">
            <v>Eesti</v>
          </cell>
          <cell r="H126">
            <v>1979</v>
          </cell>
          <cell r="I126" t="str">
            <v>M40-44</v>
          </cell>
          <cell r="J126">
            <v>45103</v>
          </cell>
          <cell r="K126">
            <v>45291</v>
          </cell>
          <cell r="L126" t="str">
            <v>RRK</v>
          </cell>
          <cell r="M126" t="str">
            <v>Rae Rattaklubi</v>
          </cell>
          <cell r="N126" t="str">
            <v>Eesti Jalgratturite Liit</v>
          </cell>
          <cell r="O126">
            <v>80057497</v>
          </cell>
          <cell r="P126" t="str">
            <v>Aktiivne/kehtib</v>
          </cell>
        </row>
        <row r="127">
          <cell r="A127">
            <v>2015873</v>
          </cell>
          <cell r="B127">
            <v>10143863916</v>
          </cell>
          <cell r="C127" t="str">
            <v>Triin Rast</v>
          </cell>
          <cell r="D127" t="str">
            <v>Triin</v>
          </cell>
          <cell r="E127" t="str">
            <v>Rast</v>
          </cell>
          <cell r="F127">
            <v>49404210214</v>
          </cell>
          <cell r="G127" t="str">
            <v>Eesti</v>
          </cell>
          <cell r="H127">
            <v>1994</v>
          </cell>
          <cell r="I127" t="str">
            <v>N19-34</v>
          </cell>
          <cell r="J127">
            <v>45103</v>
          </cell>
          <cell r="K127">
            <v>45291</v>
          </cell>
          <cell r="N127" t="str">
            <v>Eesti Jalgratturite Liit</v>
          </cell>
          <cell r="O127">
            <v>80057497</v>
          </cell>
          <cell r="P127" t="str">
            <v>Aktiivne/kehtib</v>
          </cell>
        </row>
        <row r="128">
          <cell r="A128">
            <v>2004868</v>
          </cell>
          <cell r="B128">
            <v>10080974368</v>
          </cell>
          <cell r="C128" t="str">
            <v>Hindrik Uusen</v>
          </cell>
          <cell r="D128" t="str">
            <v>Hindrik</v>
          </cell>
          <cell r="E128" t="str">
            <v>Uusen</v>
          </cell>
          <cell r="F128">
            <v>37609030307</v>
          </cell>
          <cell r="G128" t="str">
            <v>Eesti</v>
          </cell>
          <cell r="H128">
            <v>1976</v>
          </cell>
          <cell r="I128" t="str">
            <v>M45-49</v>
          </cell>
          <cell r="J128">
            <v>45098</v>
          </cell>
          <cell r="K128">
            <v>45291</v>
          </cell>
          <cell r="L128" t="str">
            <v>VLP</v>
          </cell>
          <cell r="M128" t="str">
            <v>Velopete MTÜ</v>
          </cell>
          <cell r="N128" t="str">
            <v>Eesti Jalgratturite Liit</v>
          </cell>
          <cell r="O128">
            <v>80057497</v>
          </cell>
          <cell r="P128" t="str">
            <v>Aktiivne/kehtib</v>
          </cell>
        </row>
        <row r="129">
          <cell r="A129">
            <v>2013273</v>
          </cell>
          <cell r="B129">
            <v>10126458678</v>
          </cell>
          <cell r="C129" t="str">
            <v>Kai Luigend</v>
          </cell>
          <cell r="D129" t="str">
            <v>Kai</v>
          </cell>
          <cell r="E129" t="str">
            <v>Luigend</v>
          </cell>
          <cell r="F129">
            <v>48709220416</v>
          </cell>
          <cell r="G129" t="str">
            <v>Eesti</v>
          </cell>
          <cell r="H129">
            <v>1987</v>
          </cell>
          <cell r="I129" t="str">
            <v>NE</v>
          </cell>
          <cell r="J129">
            <v>45098</v>
          </cell>
          <cell r="K129">
            <v>45291</v>
          </cell>
          <cell r="N129" t="str">
            <v>Eesti Jalgratturite Liit</v>
          </cell>
          <cell r="O129">
            <v>80057497</v>
          </cell>
          <cell r="P129" t="str">
            <v>Aktiivne/kehtib</v>
          </cell>
        </row>
        <row r="130">
          <cell r="A130">
            <v>2012627</v>
          </cell>
          <cell r="B130">
            <v>10118250458</v>
          </cell>
          <cell r="C130" t="str">
            <v>Silver Tamm</v>
          </cell>
          <cell r="D130" t="str">
            <v>Silver</v>
          </cell>
          <cell r="E130" t="str">
            <v>Tamm</v>
          </cell>
          <cell r="F130">
            <v>38508266545</v>
          </cell>
          <cell r="G130" t="str">
            <v>Eesti</v>
          </cell>
          <cell r="H130">
            <v>1985</v>
          </cell>
          <cell r="I130" t="str">
            <v>M35-39</v>
          </cell>
          <cell r="J130">
            <v>45093</v>
          </cell>
          <cell r="K130">
            <v>45291</v>
          </cell>
          <cell r="N130" t="str">
            <v>Eesti Jalgratturite Liit</v>
          </cell>
          <cell r="O130">
            <v>80057497</v>
          </cell>
          <cell r="P130" t="str">
            <v>Aktiivne/kehtib</v>
          </cell>
        </row>
        <row r="131">
          <cell r="A131">
            <v>2008880</v>
          </cell>
          <cell r="B131">
            <v>10093587402</v>
          </cell>
          <cell r="C131" t="str">
            <v>Hardi Heinsar</v>
          </cell>
          <cell r="D131" t="str">
            <v>Hardi</v>
          </cell>
          <cell r="E131" t="str">
            <v>Heinsar</v>
          </cell>
          <cell r="F131">
            <v>37208135238</v>
          </cell>
          <cell r="G131" t="str">
            <v>Eesti</v>
          </cell>
          <cell r="H131">
            <v>1972</v>
          </cell>
          <cell r="I131" t="str">
            <v>M50-54</v>
          </cell>
          <cell r="J131">
            <v>45093</v>
          </cell>
          <cell r="K131">
            <v>45291</v>
          </cell>
          <cell r="L131" t="str">
            <v>LER</v>
          </cell>
          <cell r="M131" t="str">
            <v>Otepää Rattaklubi MTÜ</v>
          </cell>
          <cell r="N131" t="str">
            <v>Eesti Jalgratturite Liit</v>
          </cell>
          <cell r="O131">
            <v>80057497</v>
          </cell>
          <cell r="P131" t="str">
            <v>Aktiivne/kehtib</v>
          </cell>
        </row>
        <row r="132">
          <cell r="A132">
            <v>2009106</v>
          </cell>
          <cell r="B132">
            <v>10063681389</v>
          </cell>
          <cell r="C132" t="str">
            <v>Alo Põldmaa</v>
          </cell>
          <cell r="D132" t="str">
            <v>Alo</v>
          </cell>
          <cell r="E132" t="str">
            <v>Põldmaa</v>
          </cell>
          <cell r="F132">
            <v>38709095219</v>
          </cell>
          <cell r="G132" t="str">
            <v>Eesti</v>
          </cell>
          <cell r="H132">
            <v>1987</v>
          </cell>
          <cell r="I132" t="str">
            <v>M35-39</v>
          </cell>
          <cell r="J132">
            <v>45092</v>
          </cell>
          <cell r="K132">
            <v>45291</v>
          </cell>
          <cell r="L132" t="str">
            <v>SIP</v>
          </cell>
          <cell r="M132" t="str">
            <v>RAKVERE RATTAKLUBI SIPLASED</v>
          </cell>
          <cell r="N132" t="str">
            <v>Eesti Jalgratturite Liit</v>
          </cell>
          <cell r="O132">
            <v>80057497</v>
          </cell>
          <cell r="P132" t="str">
            <v>Aktiivne/kehtib</v>
          </cell>
        </row>
        <row r="133">
          <cell r="A133">
            <v>2015831</v>
          </cell>
          <cell r="B133">
            <v>10143571296</v>
          </cell>
          <cell r="C133" t="str">
            <v>Janis Jüriso</v>
          </cell>
          <cell r="D133" t="str">
            <v>Janis</v>
          </cell>
          <cell r="E133" t="str">
            <v>Jüriso</v>
          </cell>
          <cell r="F133">
            <v>38211095212</v>
          </cell>
          <cell r="G133" t="str">
            <v>Eesti</v>
          </cell>
          <cell r="H133">
            <v>1982</v>
          </cell>
          <cell r="I133" t="str">
            <v>M40-44</v>
          </cell>
          <cell r="J133">
            <v>45092</v>
          </cell>
          <cell r="K133">
            <v>45291</v>
          </cell>
          <cell r="M133" t="str">
            <v>ZRT</v>
          </cell>
          <cell r="N133" t="str">
            <v>Eesti Jalgratturite Liit</v>
          </cell>
          <cell r="O133">
            <v>80057497</v>
          </cell>
          <cell r="P133" t="str">
            <v>Aktiivne/kehtib</v>
          </cell>
        </row>
        <row r="134">
          <cell r="A134">
            <v>2005689</v>
          </cell>
          <cell r="B134">
            <v>10082168478</v>
          </cell>
          <cell r="C134" t="str">
            <v>Gert Klaaser</v>
          </cell>
          <cell r="D134" t="str">
            <v>Gert</v>
          </cell>
          <cell r="E134" t="str">
            <v>Klaaser</v>
          </cell>
          <cell r="F134">
            <v>36809020217</v>
          </cell>
          <cell r="G134" t="str">
            <v>Eesti</v>
          </cell>
          <cell r="H134">
            <v>1968</v>
          </cell>
          <cell r="I134" t="str">
            <v>M55-59</v>
          </cell>
          <cell r="J134">
            <v>45092</v>
          </cell>
          <cell r="K134">
            <v>45291</v>
          </cell>
          <cell r="L134" t="str">
            <v>BFC</v>
          </cell>
          <cell r="M134" t="str">
            <v>MTÜ Bike Fanatics CC</v>
          </cell>
          <cell r="N134" t="str">
            <v>Eesti Jalgratturite Liit</v>
          </cell>
          <cell r="O134">
            <v>80057497</v>
          </cell>
          <cell r="P134" t="str">
            <v>Aktiivne/kehtib</v>
          </cell>
        </row>
        <row r="135">
          <cell r="A135">
            <v>2007140</v>
          </cell>
          <cell r="B135">
            <v>10083469389</v>
          </cell>
          <cell r="C135" t="str">
            <v>Kalju Koch</v>
          </cell>
          <cell r="D135" t="str">
            <v>Kalju</v>
          </cell>
          <cell r="E135" t="str">
            <v>Koch</v>
          </cell>
          <cell r="F135">
            <v>34202260233</v>
          </cell>
          <cell r="G135" t="str">
            <v>Eesti</v>
          </cell>
          <cell r="H135">
            <v>1942</v>
          </cell>
          <cell r="I135" t="str">
            <v>M80+</v>
          </cell>
          <cell r="J135">
            <v>45092</v>
          </cell>
          <cell r="K135">
            <v>45291</v>
          </cell>
          <cell r="M135" t="str">
            <v>Hawaii Express</v>
          </cell>
          <cell r="N135" t="str">
            <v>Eesti Jalgratturite Liit</v>
          </cell>
          <cell r="O135">
            <v>80057497</v>
          </cell>
          <cell r="P135" t="str">
            <v>Aktiivne/kehtib</v>
          </cell>
        </row>
        <row r="136">
          <cell r="A136">
            <v>2006484</v>
          </cell>
          <cell r="B136">
            <v>10063682302</v>
          </cell>
          <cell r="C136" t="str">
            <v>Sander Värv</v>
          </cell>
          <cell r="D136" t="str">
            <v>Sander</v>
          </cell>
          <cell r="E136" t="str">
            <v>Värv</v>
          </cell>
          <cell r="F136">
            <v>38401112718</v>
          </cell>
          <cell r="G136" t="str">
            <v>Eesti</v>
          </cell>
          <cell r="H136">
            <v>1984</v>
          </cell>
          <cell r="I136" t="str">
            <v>M35-39</v>
          </cell>
          <cell r="J136">
            <v>45091</v>
          </cell>
          <cell r="K136">
            <v>45291</v>
          </cell>
          <cell r="M136" t="str">
            <v>REKORD</v>
          </cell>
          <cell r="N136" t="str">
            <v>Eesti Jalgratturite Liit</v>
          </cell>
          <cell r="O136">
            <v>80057497</v>
          </cell>
          <cell r="P136" t="str">
            <v>Aktiivne/kehtib</v>
          </cell>
        </row>
        <row r="137">
          <cell r="A137">
            <v>2002763</v>
          </cell>
          <cell r="B137">
            <v>10005523526</v>
          </cell>
          <cell r="C137" t="str">
            <v>Kristjan Randma</v>
          </cell>
          <cell r="D137" t="str">
            <v>Kristjan</v>
          </cell>
          <cell r="E137" t="str">
            <v>Randma</v>
          </cell>
          <cell r="F137">
            <v>38603062719</v>
          </cell>
          <cell r="G137" t="str">
            <v>Eesti</v>
          </cell>
          <cell r="H137">
            <v>1986</v>
          </cell>
          <cell r="I137" t="str">
            <v>M35-39</v>
          </cell>
          <cell r="J137">
            <v>45091</v>
          </cell>
          <cell r="K137">
            <v>45291</v>
          </cell>
          <cell r="L137" t="str">
            <v>VO2</v>
          </cell>
          <cell r="M137" t="str">
            <v>OÜ VO2</v>
          </cell>
          <cell r="N137" t="str">
            <v>Eesti Jalgratturite Liit</v>
          </cell>
          <cell r="O137">
            <v>80057497</v>
          </cell>
          <cell r="P137" t="str">
            <v>Aktiivne/kehtib</v>
          </cell>
        </row>
        <row r="138">
          <cell r="A138">
            <v>2003296</v>
          </cell>
          <cell r="B138">
            <v>10076429112</v>
          </cell>
          <cell r="C138" t="str">
            <v>Igor Tarassov</v>
          </cell>
          <cell r="D138" t="str">
            <v>Igor</v>
          </cell>
          <cell r="E138" t="str">
            <v>Tarassov</v>
          </cell>
          <cell r="F138">
            <v>36512060249</v>
          </cell>
          <cell r="G138" t="str">
            <v>Eesti</v>
          </cell>
          <cell r="H138">
            <v>1965</v>
          </cell>
          <cell r="I138" t="str">
            <v>M55-59</v>
          </cell>
          <cell r="J138">
            <v>45091</v>
          </cell>
          <cell r="K138">
            <v>45291</v>
          </cell>
          <cell r="L138" t="str">
            <v>NRK</v>
          </cell>
          <cell r="M138" t="str">
            <v>MTÜ Nõmme Rattaklubi</v>
          </cell>
          <cell r="N138" t="str">
            <v>Eesti Jalgratturite Liit</v>
          </cell>
          <cell r="O138">
            <v>80057497</v>
          </cell>
          <cell r="P138" t="str">
            <v>Aktiivne/kehtib</v>
          </cell>
        </row>
        <row r="139">
          <cell r="A139">
            <v>2010810</v>
          </cell>
          <cell r="B139">
            <v>10106800216</v>
          </cell>
          <cell r="C139" t="str">
            <v>Ardu Ernits</v>
          </cell>
          <cell r="D139" t="str">
            <v>Ardu</v>
          </cell>
          <cell r="E139" t="str">
            <v>Ernits</v>
          </cell>
          <cell r="F139">
            <v>36009272779</v>
          </cell>
          <cell r="G139" t="str">
            <v>Eesti</v>
          </cell>
          <cell r="H139">
            <v>1960</v>
          </cell>
          <cell r="I139" t="str">
            <v>M60-64</v>
          </cell>
          <cell r="J139">
            <v>45091</v>
          </cell>
          <cell r="K139">
            <v>45291</v>
          </cell>
          <cell r="L139" t="str">
            <v>VCR</v>
          </cell>
          <cell r="M139" t="str">
            <v>JALGRATTAKLUBI VOOREMAA CENTRUM</v>
          </cell>
          <cell r="N139" t="str">
            <v>Eesti Jalgratturite Liit</v>
          </cell>
          <cell r="O139">
            <v>80057497</v>
          </cell>
          <cell r="P139" t="str">
            <v>Aktiivne/kehtib</v>
          </cell>
        </row>
        <row r="140">
          <cell r="A140">
            <v>2015828</v>
          </cell>
          <cell r="B140">
            <v>10143511076</v>
          </cell>
          <cell r="C140" t="str">
            <v>Kuldar Reiljan</v>
          </cell>
          <cell r="D140" t="str">
            <v>Kuldar</v>
          </cell>
          <cell r="E140" t="str">
            <v>Reiljan</v>
          </cell>
          <cell r="F140">
            <v>36303240253</v>
          </cell>
          <cell r="G140" t="str">
            <v>Eesti</v>
          </cell>
          <cell r="H140">
            <v>1963</v>
          </cell>
          <cell r="I140" t="str">
            <v>M60-64</v>
          </cell>
          <cell r="J140">
            <v>45091</v>
          </cell>
          <cell r="K140">
            <v>45291</v>
          </cell>
          <cell r="L140" t="str">
            <v>VCL</v>
          </cell>
          <cell r="M140" t="str">
            <v>MTÜ VELO.CLUBBERS.EE</v>
          </cell>
          <cell r="N140" t="str">
            <v>Eesti Jalgratturite Liit</v>
          </cell>
          <cell r="O140">
            <v>80057497</v>
          </cell>
          <cell r="P140" t="str">
            <v>Aktiivne/kehtib</v>
          </cell>
        </row>
        <row r="141">
          <cell r="A141">
            <v>2015815</v>
          </cell>
          <cell r="B141">
            <v>10143510874</v>
          </cell>
          <cell r="C141" t="str">
            <v>Andrei Laidinen</v>
          </cell>
          <cell r="D141" t="str">
            <v>Andrei</v>
          </cell>
          <cell r="E141" t="str">
            <v>Laidinen</v>
          </cell>
          <cell r="F141">
            <v>37710033729</v>
          </cell>
          <cell r="G141" t="str">
            <v>Eesti</v>
          </cell>
          <cell r="H141">
            <v>1977</v>
          </cell>
          <cell r="I141" t="str">
            <v>M45-49</v>
          </cell>
          <cell r="J141">
            <v>45090</v>
          </cell>
          <cell r="K141">
            <v>45291</v>
          </cell>
          <cell r="L141" t="str">
            <v>NRT</v>
          </cell>
          <cell r="M141" t="str">
            <v>MTÜ NarvaRatturid</v>
          </cell>
          <cell r="N141" t="str">
            <v>Eesti Jalgratturite Liit</v>
          </cell>
          <cell r="O141">
            <v>80057497</v>
          </cell>
          <cell r="P141" t="str">
            <v>Aktiivne/kehtib</v>
          </cell>
        </row>
        <row r="142">
          <cell r="A142">
            <v>2012960</v>
          </cell>
          <cell r="B142">
            <v>10119197927</v>
          </cell>
          <cell r="C142" t="str">
            <v>Toomas Timmermann</v>
          </cell>
          <cell r="D142" t="str">
            <v>Toomas</v>
          </cell>
          <cell r="E142" t="str">
            <v>Timmermann</v>
          </cell>
          <cell r="F142">
            <v>38606180248</v>
          </cell>
          <cell r="G142" t="str">
            <v>Eesti</v>
          </cell>
          <cell r="H142">
            <v>1986</v>
          </cell>
          <cell r="I142" t="str">
            <v>M35-39</v>
          </cell>
          <cell r="J142">
            <v>45089</v>
          </cell>
          <cell r="K142">
            <v>45291</v>
          </cell>
          <cell r="N142" t="str">
            <v>Eesti Jalgratturite Liit</v>
          </cell>
          <cell r="O142">
            <v>80057497</v>
          </cell>
          <cell r="P142" t="str">
            <v>Aktiivne/kehtib</v>
          </cell>
        </row>
        <row r="143">
          <cell r="A143">
            <v>2012724</v>
          </cell>
          <cell r="B143">
            <v>10118288147</v>
          </cell>
          <cell r="C143" t="str">
            <v>Rainer Kuhi</v>
          </cell>
          <cell r="D143" t="str">
            <v>Rainer</v>
          </cell>
          <cell r="E143" t="str">
            <v>Kuhi</v>
          </cell>
          <cell r="F143">
            <v>37706110318</v>
          </cell>
          <cell r="G143" t="str">
            <v>Eesti</v>
          </cell>
          <cell r="H143">
            <v>1977</v>
          </cell>
          <cell r="I143" t="str">
            <v>M45-49</v>
          </cell>
          <cell r="J143">
            <v>45089</v>
          </cell>
          <cell r="K143">
            <v>45291</v>
          </cell>
          <cell r="N143" t="str">
            <v>Eesti Jalgratturite Liit</v>
          </cell>
          <cell r="O143">
            <v>80057497</v>
          </cell>
          <cell r="P143" t="str">
            <v>Aktiivne/kehtib</v>
          </cell>
        </row>
        <row r="144">
          <cell r="A144">
            <v>2006808</v>
          </cell>
          <cell r="B144">
            <v>10003812282</v>
          </cell>
          <cell r="C144" t="str">
            <v>Urmas Karlson</v>
          </cell>
          <cell r="D144" t="str">
            <v>Urmas</v>
          </cell>
          <cell r="E144" t="str">
            <v>Karlson</v>
          </cell>
          <cell r="F144">
            <v>36103030315</v>
          </cell>
          <cell r="G144" t="str">
            <v>Eesti</v>
          </cell>
          <cell r="H144">
            <v>1961</v>
          </cell>
          <cell r="I144" t="str">
            <v>M60-64</v>
          </cell>
          <cell r="J144">
            <v>45089</v>
          </cell>
          <cell r="K144">
            <v>45291</v>
          </cell>
          <cell r="L144" t="str">
            <v>AMS</v>
          </cell>
          <cell r="M144" t="str">
            <v>MTÜ Cycling Team Massa</v>
          </cell>
          <cell r="N144" t="str">
            <v>Eesti Jalgratturite Liit</v>
          </cell>
          <cell r="O144">
            <v>80057497</v>
          </cell>
          <cell r="P144" t="str">
            <v>Aktiivne/kehtib</v>
          </cell>
        </row>
        <row r="145">
          <cell r="A145">
            <v>2002336</v>
          </cell>
          <cell r="B145">
            <v>10075693225</v>
          </cell>
          <cell r="C145" t="str">
            <v>Alar Reiska</v>
          </cell>
          <cell r="D145" t="str">
            <v>Alar</v>
          </cell>
          <cell r="E145" t="str">
            <v>Reiska</v>
          </cell>
          <cell r="F145">
            <v>36309166512</v>
          </cell>
          <cell r="G145" t="str">
            <v>Eesti</v>
          </cell>
          <cell r="H145">
            <v>1963</v>
          </cell>
          <cell r="I145" t="str">
            <v>M60-64</v>
          </cell>
          <cell r="J145">
            <v>45089</v>
          </cell>
          <cell r="K145">
            <v>45291</v>
          </cell>
          <cell r="L145" t="str">
            <v>HRK</v>
          </cell>
          <cell r="M145" t="str">
            <v>HAANJA RATTAKLUBI</v>
          </cell>
          <cell r="N145" t="str">
            <v>Eesti Jalgratturite Liit</v>
          </cell>
          <cell r="O145">
            <v>80057497</v>
          </cell>
          <cell r="P145" t="str">
            <v>Aktiivne/kehtib</v>
          </cell>
        </row>
        <row r="146">
          <cell r="A146">
            <v>2006688</v>
          </cell>
          <cell r="B146">
            <v>10083137771</v>
          </cell>
          <cell r="C146" t="str">
            <v>Ülo Kuljus</v>
          </cell>
          <cell r="D146" t="str">
            <v>Ülo</v>
          </cell>
          <cell r="E146" t="str">
            <v>Kuljus</v>
          </cell>
          <cell r="F146">
            <v>35609276510</v>
          </cell>
          <cell r="G146" t="str">
            <v>Eesti</v>
          </cell>
          <cell r="H146">
            <v>1956</v>
          </cell>
          <cell r="I146" t="str">
            <v>M65-69</v>
          </cell>
          <cell r="J146">
            <v>45089</v>
          </cell>
          <cell r="K146">
            <v>45291</v>
          </cell>
          <cell r="L146" t="str">
            <v>HRK</v>
          </cell>
          <cell r="M146" t="str">
            <v>HAANJA RATTAKLUBI</v>
          </cell>
          <cell r="N146" t="str">
            <v>Eesti Jalgratturite Liit</v>
          </cell>
          <cell r="O146">
            <v>80057497</v>
          </cell>
          <cell r="P146" t="str">
            <v>Aktiivne/kehtib</v>
          </cell>
        </row>
        <row r="147">
          <cell r="A147">
            <v>2006549</v>
          </cell>
          <cell r="B147">
            <v>10083010762</v>
          </cell>
          <cell r="C147" t="str">
            <v>Enn Kuusk</v>
          </cell>
          <cell r="D147" t="str">
            <v>Enn</v>
          </cell>
          <cell r="E147" t="str">
            <v>Kuusk</v>
          </cell>
          <cell r="F147">
            <v>34610094214</v>
          </cell>
          <cell r="G147" t="str">
            <v>Eesti</v>
          </cell>
          <cell r="H147">
            <v>1946</v>
          </cell>
          <cell r="I147" t="str">
            <v>M75-79</v>
          </cell>
          <cell r="J147">
            <v>45089</v>
          </cell>
          <cell r="K147">
            <v>45291</v>
          </cell>
          <cell r="L147" t="str">
            <v>PLA</v>
          </cell>
          <cell r="M147" t="str">
            <v>PÜHA LOOMAAED</v>
          </cell>
          <cell r="N147" t="str">
            <v>Eesti Jalgratturite Liit</v>
          </cell>
          <cell r="O147">
            <v>80057497</v>
          </cell>
          <cell r="P147" t="str">
            <v>Aktiivne/kehtib</v>
          </cell>
        </row>
        <row r="148">
          <cell r="A148">
            <v>2006646</v>
          </cell>
          <cell r="B148">
            <v>10083123425</v>
          </cell>
          <cell r="C148" t="str">
            <v>Ain Raadik</v>
          </cell>
          <cell r="D148" t="str">
            <v>Ain</v>
          </cell>
          <cell r="E148" t="str">
            <v>Raadik</v>
          </cell>
          <cell r="F148">
            <v>34809142750</v>
          </cell>
          <cell r="G148" t="str">
            <v>Eesti</v>
          </cell>
          <cell r="H148">
            <v>1948</v>
          </cell>
          <cell r="I148" t="str">
            <v>M75-79</v>
          </cell>
          <cell r="J148">
            <v>45089</v>
          </cell>
          <cell r="K148">
            <v>45291</v>
          </cell>
          <cell r="L148" t="str">
            <v>VCR</v>
          </cell>
          <cell r="M148" t="str">
            <v>JALGRATTAKLUBI VOOREMAA CENTRUM</v>
          </cell>
          <cell r="N148" t="str">
            <v>Eesti Jalgratturite Liit</v>
          </cell>
          <cell r="O148">
            <v>80057497</v>
          </cell>
          <cell r="P148" t="str">
            <v>Aktiivne/kehtib</v>
          </cell>
        </row>
        <row r="149">
          <cell r="A149">
            <v>2006756</v>
          </cell>
          <cell r="B149">
            <v>10003952833</v>
          </cell>
          <cell r="C149" t="str">
            <v>Margus Mikk</v>
          </cell>
          <cell r="D149" t="str">
            <v>Margus</v>
          </cell>
          <cell r="E149" t="str">
            <v>Mikk</v>
          </cell>
          <cell r="F149">
            <v>37506302716</v>
          </cell>
          <cell r="G149" t="str">
            <v>Eesti</v>
          </cell>
          <cell r="H149">
            <v>1975</v>
          </cell>
          <cell r="I149" t="str">
            <v>ME</v>
          </cell>
          <cell r="J149">
            <v>45089</v>
          </cell>
          <cell r="K149">
            <v>45291</v>
          </cell>
          <cell r="L149" t="str">
            <v>AMS</v>
          </cell>
          <cell r="M149" t="str">
            <v>MTÜ Cycling Team Massa</v>
          </cell>
          <cell r="N149" t="str">
            <v>Eesti Jalgratturite Liit</v>
          </cell>
          <cell r="O149">
            <v>80057497</v>
          </cell>
          <cell r="P149" t="str">
            <v>Aktiivne/kehtib</v>
          </cell>
        </row>
        <row r="150">
          <cell r="A150">
            <v>2015776</v>
          </cell>
          <cell r="B150">
            <v>10143441964</v>
          </cell>
          <cell r="C150" t="str">
            <v>Lauri Luht</v>
          </cell>
          <cell r="D150" t="str">
            <v>Lauri</v>
          </cell>
          <cell r="E150" t="str">
            <v>Luht</v>
          </cell>
          <cell r="F150">
            <v>51307260104</v>
          </cell>
          <cell r="G150" t="str">
            <v>Eesti</v>
          </cell>
          <cell r="H150">
            <v>2013</v>
          </cell>
          <cell r="I150" t="str">
            <v>M10</v>
          </cell>
          <cell r="J150">
            <v>45088</v>
          </cell>
          <cell r="K150">
            <v>45291</v>
          </cell>
          <cell r="L150" t="str">
            <v>NRK</v>
          </cell>
          <cell r="M150" t="str">
            <v>MTÜ Nõmme Rattaklubi</v>
          </cell>
          <cell r="N150" t="str">
            <v>Eesti Jalgratturite Liit</v>
          </cell>
          <cell r="O150">
            <v>80057497</v>
          </cell>
          <cell r="P150" t="str">
            <v>Aktiivne/kehtib</v>
          </cell>
        </row>
        <row r="151">
          <cell r="A151">
            <v>2015750</v>
          </cell>
          <cell r="B151">
            <v>10143440954</v>
          </cell>
          <cell r="C151" t="str">
            <v>Brent Liiver</v>
          </cell>
          <cell r="D151" t="str">
            <v>Brent</v>
          </cell>
          <cell r="E151" t="str">
            <v>Liiver</v>
          </cell>
          <cell r="F151">
            <v>51209240130</v>
          </cell>
          <cell r="G151" t="str">
            <v>Eesti</v>
          </cell>
          <cell r="H151">
            <v>2012</v>
          </cell>
          <cell r="I151" t="str">
            <v>M12</v>
          </cell>
          <cell r="J151">
            <v>45088</v>
          </cell>
          <cell r="K151">
            <v>45291</v>
          </cell>
          <cell r="L151" t="str">
            <v>NRK</v>
          </cell>
          <cell r="M151" t="str">
            <v>MTÜ Nõmme Rattaklubi</v>
          </cell>
          <cell r="N151" t="str">
            <v>Eesti Jalgratturite Liit</v>
          </cell>
          <cell r="O151">
            <v>80057497</v>
          </cell>
          <cell r="P151" t="str">
            <v>Aktiivne/kehtib</v>
          </cell>
        </row>
        <row r="152">
          <cell r="A152">
            <v>2012782</v>
          </cell>
          <cell r="B152">
            <v>10118803964</v>
          </cell>
          <cell r="C152" t="str">
            <v>Uku Valli</v>
          </cell>
          <cell r="D152" t="str">
            <v>Uku</v>
          </cell>
          <cell r="E152" t="str">
            <v>Valli</v>
          </cell>
          <cell r="F152">
            <v>51112206813</v>
          </cell>
          <cell r="G152" t="str">
            <v>Eesti</v>
          </cell>
          <cell r="H152">
            <v>2011</v>
          </cell>
          <cell r="I152" t="str">
            <v>M12</v>
          </cell>
          <cell r="J152">
            <v>45088</v>
          </cell>
          <cell r="K152">
            <v>45291</v>
          </cell>
          <cell r="L152" t="str">
            <v>VEL</v>
          </cell>
          <cell r="M152" t="str">
            <v>TARTU SPORDIKLUBI VELO</v>
          </cell>
          <cell r="N152" t="str">
            <v>Eesti Jalgratturite Liit</v>
          </cell>
          <cell r="O152">
            <v>80057497</v>
          </cell>
          <cell r="P152" t="str">
            <v>Aktiivne/kehtib</v>
          </cell>
        </row>
        <row r="153">
          <cell r="A153">
            <v>2000325</v>
          </cell>
          <cell r="B153">
            <v>10011149526</v>
          </cell>
          <cell r="C153" t="str">
            <v>Kristo Prangel</v>
          </cell>
          <cell r="D153" t="str">
            <v>Kristo</v>
          </cell>
          <cell r="E153" t="str">
            <v>Prangel</v>
          </cell>
          <cell r="F153">
            <v>39807270892</v>
          </cell>
          <cell r="G153" t="str">
            <v>Eesti</v>
          </cell>
          <cell r="H153">
            <v>1998</v>
          </cell>
          <cell r="I153" t="str">
            <v>M19-34</v>
          </cell>
          <cell r="J153">
            <v>45088</v>
          </cell>
          <cell r="K153">
            <v>45291</v>
          </cell>
          <cell r="L153" t="str">
            <v>TTK</v>
          </cell>
          <cell r="M153" t="str">
            <v>Passion For Adventure MTÜ</v>
          </cell>
          <cell r="N153" t="str">
            <v>Eesti Jalgratturite Liit</v>
          </cell>
          <cell r="O153">
            <v>80057497</v>
          </cell>
          <cell r="P153" t="str">
            <v>Aktiivne/kehtib</v>
          </cell>
        </row>
        <row r="154">
          <cell r="A154">
            <v>2015789</v>
          </cell>
          <cell r="B154">
            <v>10143442166</v>
          </cell>
          <cell r="C154" t="str">
            <v>Joel Juhanson</v>
          </cell>
          <cell r="D154" t="str">
            <v>Joel</v>
          </cell>
          <cell r="E154" t="str">
            <v>Juhanson</v>
          </cell>
          <cell r="F154">
            <v>39407040825</v>
          </cell>
          <cell r="G154" t="str">
            <v>Eesti</v>
          </cell>
          <cell r="H154">
            <v>1994</v>
          </cell>
          <cell r="I154" t="str">
            <v>M19-34</v>
          </cell>
          <cell r="J154">
            <v>45088</v>
          </cell>
          <cell r="K154">
            <v>45291</v>
          </cell>
          <cell r="L154" t="str">
            <v>TTK</v>
          </cell>
          <cell r="M154" t="str">
            <v>Passion For Adventure MTÜ</v>
          </cell>
          <cell r="N154" t="str">
            <v>Eesti Jalgratturite Liit</v>
          </cell>
          <cell r="O154">
            <v>80057497</v>
          </cell>
          <cell r="P154" t="str">
            <v>Aktiivne/kehtib</v>
          </cell>
        </row>
        <row r="155">
          <cell r="A155">
            <v>2015802</v>
          </cell>
          <cell r="B155">
            <v>10143443075</v>
          </cell>
          <cell r="C155" t="str">
            <v>Raivo Olgo</v>
          </cell>
          <cell r="D155" t="str">
            <v>Raivo</v>
          </cell>
          <cell r="E155" t="str">
            <v>Olgo</v>
          </cell>
          <cell r="F155">
            <v>37006200407</v>
          </cell>
          <cell r="G155" t="str">
            <v>Eesti</v>
          </cell>
          <cell r="H155">
            <v>1970</v>
          </cell>
          <cell r="I155" t="str">
            <v>M50-54</v>
          </cell>
          <cell r="J155">
            <v>45088</v>
          </cell>
          <cell r="K155">
            <v>45291</v>
          </cell>
          <cell r="L155" t="str">
            <v>TTK</v>
          </cell>
          <cell r="M155" t="str">
            <v>Passion For Adventure MTÜ</v>
          </cell>
          <cell r="N155" t="str">
            <v>Eesti Jalgratturite Liit</v>
          </cell>
          <cell r="O155">
            <v>80057497</v>
          </cell>
          <cell r="P155" t="str">
            <v>Aktiivne/kehtib</v>
          </cell>
        </row>
        <row r="156">
          <cell r="A156">
            <v>2014201</v>
          </cell>
          <cell r="B156">
            <v>10131298069</v>
          </cell>
          <cell r="C156" t="str">
            <v>Arne Rehi</v>
          </cell>
          <cell r="D156" t="str">
            <v>Arne</v>
          </cell>
          <cell r="E156" t="str">
            <v>Rehi</v>
          </cell>
          <cell r="F156">
            <v>36910194211</v>
          </cell>
          <cell r="G156" t="str">
            <v>Eesti</v>
          </cell>
          <cell r="H156">
            <v>1969</v>
          </cell>
          <cell r="I156" t="str">
            <v>M50-54</v>
          </cell>
          <cell r="J156">
            <v>45088</v>
          </cell>
          <cell r="K156">
            <v>45291</v>
          </cell>
          <cell r="N156" t="str">
            <v>Eesti Jalgratturite Liit</v>
          </cell>
          <cell r="O156">
            <v>80057497</v>
          </cell>
          <cell r="P156" t="str">
            <v>Aktiivne/kehtib</v>
          </cell>
        </row>
        <row r="157">
          <cell r="A157">
            <v>2015763</v>
          </cell>
          <cell r="B157">
            <v>10143441560</v>
          </cell>
          <cell r="C157" t="str">
            <v>Romet Roosi</v>
          </cell>
          <cell r="D157" t="str">
            <v>Romet</v>
          </cell>
          <cell r="E157" t="str">
            <v>Roosi</v>
          </cell>
          <cell r="F157">
            <v>51611120021</v>
          </cell>
          <cell r="G157" t="str">
            <v>Eesti</v>
          </cell>
          <cell r="H157">
            <v>2016</v>
          </cell>
          <cell r="I157" t="str">
            <v>M8</v>
          </cell>
          <cell r="J157">
            <v>45088</v>
          </cell>
          <cell r="K157">
            <v>45291</v>
          </cell>
          <cell r="L157" t="str">
            <v>VEL</v>
          </cell>
          <cell r="M157" t="str">
            <v>TARTU SPORDIKLUBI VELO</v>
          </cell>
          <cell r="N157" t="str">
            <v>Eesti Jalgratturite Liit</v>
          </cell>
          <cell r="O157">
            <v>80057497</v>
          </cell>
          <cell r="P157" t="str">
            <v>Aktiivne/kehtib</v>
          </cell>
        </row>
        <row r="158">
          <cell r="A158">
            <v>2014094</v>
          </cell>
          <cell r="B158">
            <v>10131168434</v>
          </cell>
          <cell r="C158" t="str">
            <v>Koit Carlos Kesa</v>
          </cell>
          <cell r="D158" t="str">
            <v>Koit Carlos</v>
          </cell>
          <cell r="E158" t="str">
            <v>Kesa</v>
          </cell>
          <cell r="F158">
            <v>51601260062</v>
          </cell>
          <cell r="G158" t="str">
            <v>Eesti</v>
          </cell>
          <cell r="H158">
            <v>2016</v>
          </cell>
          <cell r="I158" t="str">
            <v>M8</v>
          </cell>
          <cell r="J158">
            <v>45088</v>
          </cell>
          <cell r="K158">
            <v>45291</v>
          </cell>
          <cell r="L158" t="str">
            <v>NRK</v>
          </cell>
          <cell r="M158" t="str">
            <v>MTÜ Nõmme Rattaklubi</v>
          </cell>
          <cell r="N158" t="str">
            <v>Eesti Jalgratturite Liit</v>
          </cell>
          <cell r="O158">
            <v>80057497</v>
          </cell>
          <cell r="P158" t="str">
            <v>Aktiivne/kehtib</v>
          </cell>
        </row>
        <row r="159">
          <cell r="A159">
            <v>2015792</v>
          </cell>
          <cell r="B159">
            <v>10143442671</v>
          </cell>
          <cell r="C159" t="str">
            <v>Maarja Sau</v>
          </cell>
          <cell r="D159" t="str">
            <v>Maarja</v>
          </cell>
          <cell r="E159" t="str">
            <v>Sau</v>
          </cell>
          <cell r="F159">
            <v>48604240261</v>
          </cell>
          <cell r="G159" t="str">
            <v>Eesti</v>
          </cell>
          <cell r="H159">
            <v>1986</v>
          </cell>
          <cell r="I159" t="str">
            <v>N35-39</v>
          </cell>
          <cell r="J159">
            <v>45088</v>
          </cell>
          <cell r="K159">
            <v>45291</v>
          </cell>
          <cell r="L159" t="str">
            <v>PJK</v>
          </cell>
          <cell r="M159" t="str">
            <v>PÕLTSAMAA JALGRATTAKLUBI</v>
          </cell>
          <cell r="N159" t="str">
            <v>Eesti Jalgratturite Liit</v>
          </cell>
          <cell r="O159">
            <v>80057497</v>
          </cell>
          <cell r="P159" t="str">
            <v>Aktiivne/kehtib</v>
          </cell>
        </row>
        <row r="160">
          <cell r="A160">
            <v>2014670</v>
          </cell>
          <cell r="B160">
            <v>10132460554</v>
          </cell>
          <cell r="C160" t="str">
            <v>Emma Emilie Tammeleht</v>
          </cell>
          <cell r="D160" t="str">
            <v>Emma Emilie</v>
          </cell>
          <cell r="E160" t="str">
            <v>Tammeleht</v>
          </cell>
          <cell r="F160">
            <v>61604080221</v>
          </cell>
          <cell r="G160" t="str">
            <v>Eesti</v>
          </cell>
          <cell r="H160">
            <v>2016</v>
          </cell>
          <cell r="I160" t="str">
            <v>N8</v>
          </cell>
          <cell r="J160">
            <v>45088</v>
          </cell>
          <cell r="K160">
            <v>45291</v>
          </cell>
          <cell r="L160" t="str">
            <v>NRK</v>
          </cell>
          <cell r="M160" t="str">
            <v>MTÜ Nõmme Rattaklubi</v>
          </cell>
          <cell r="N160" t="str">
            <v>Eesti Jalgratturite Liit</v>
          </cell>
          <cell r="O160">
            <v>80057497</v>
          </cell>
          <cell r="P160" t="str">
            <v>Aktiivne/kehtib</v>
          </cell>
        </row>
        <row r="161">
          <cell r="A161">
            <v>2007085</v>
          </cell>
          <cell r="B161">
            <v>10083466763</v>
          </cell>
          <cell r="C161" t="str">
            <v>Anette Zukker</v>
          </cell>
          <cell r="D161" t="str">
            <v>Anette</v>
          </cell>
          <cell r="E161" t="str">
            <v>Zukker</v>
          </cell>
          <cell r="F161">
            <v>49606102723</v>
          </cell>
          <cell r="G161" t="str">
            <v>Eesti</v>
          </cell>
          <cell r="H161">
            <v>1998</v>
          </cell>
          <cell r="I161" t="str">
            <v>NE</v>
          </cell>
          <cell r="J161">
            <v>45088</v>
          </cell>
          <cell r="K161">
            <v>45291</v>
          </cell>
          <cell r="L161" t="str">
            <v>TTK</v>
          </cell>
          <cell r="M161" t="str">
            <v>Passion For Adventure MTÜ</v>
          </cell>
          <cell r="N161" t="str">
            <v>Eesti Jalgratturite Liit</v>
          </cell>
          <cell r="O161">
            <v>80057497</v>
          </cell>
          <cell r="P161" t="str">
            <v>Aktiivne/kehtib</v>
          </cell>
        </row>
        <row r="162">
          <cell r="A162">
            <v>2001913</v>
          </cell>
          <cell r="B162">
            <v>10034813583</v>
          </cell>
          <cell r="C162" t="str">
            <v>Ats Uulimaa</v>
          </cell>
          <cell r="D162" t="str">
            <v>Ats</v>
          </cell>
          <cell r="E162" t="str">
            <v>Uulimaa</v>
          </cell>
          <cell r="F162">
            <v>50012134219</v>
          </cell>
          <cell r="G162" t="str">
            <v>Eesti</v>
          </cell>
          <cell r="H162">
            <v>2000</v>
          </cell>
          <cell r="I162" t="str">
            <v>ME</v>
          </cell>
          <cell r="J162">
            <v>45087</v>
          </cell>
          <cell r="K162">
            <v>45291</v>
          </cell>
          <cell r="L162" t="str">
            <v>PEL</v>
          </cell>
          <cell r="M162" t="str">
            <v>MTÜ PELOTON</v>
          </cell>
          <cell r="N162" t="str">
            <v>Eesti Jalgratturite Liit</v>
          </cell>
          <cell r="O162">
            <v>80057497</v>
          </cell>
          <cell r="P162" t="str">
            <v>Aktiivne/kehtib</v>
          </cell>
        </row>
        <row r="163">
          <cell r="A163">
            <v>2015747</v>
          </cell>
          <cell r="B163">
            <v>10004083579</v>
          </cell>
          <cell r="C163" t="str">
            <v>Indrek Rannama</v>
          </cell>
          <cell r="D163" t="str">
            <v>Indrek</v>
          </cell>
          <cell r="E163" t="str">
            <v>Rannama</v>
          </cell>
          <cell r="F163">
            <v>37507240030</v>
          </cell>
          <cell r="G163" t="str">
            <v>Eesti</v>
          </cell>
          <cell r="H163">
            <v>1975</v>
          </cell>
          <cell r="I163" t="str">
            <v>M45-49</v>
          </cell>
          <cell r="J163">
            <v>45086</v>
          </cell>
          <cell r="K163">
            <v>45291</v>
          </cell>
          <cell r="L163" t="str">
            <v>VKG</v>
          </cell>
          <cell r="M163" t="str">
            <v>SAAREMAA JALGRATTAKLUBI VIIKING</v>
          </cell>
          <cell r="N163" t="str">
            <v>Eesti Jalgratturite Liit</v>
          </cell>
          <cell r="O163">
            <v>80057497</v>
          </cell>
          <cell r="P163" t="str">
            <v>Aktiivne/kehtib</v>
          </cell>
        </row>
        <row r="164">
          <cell r="A164">
            <v>2011369</v>
          </cell>
          <cell r="B164">
            <v>10107367563</v>
          </cell>
          <cell r="C164" t="str">
            <v>Andres Kübar</v>
          </cell>
          <cell r="D164" t="str">
            <v>Andres</v>
          </cell>
          <cell r="E164" t="str">
            <v>Kübar</v>
          </cell>
          <cell r="F164">
            <v>35912012719</v>
          </cell>
          <cell r="G164" t="str">
            <v>Eesti</v>
          </cell>
          <cell r="H164">
            <v>1959</v>
          </cell>
          <cell r="I164" t="str">
            <v>M60-64</v>
          </cell>
          <cell r="J164">
            <v>45086</v>
          </cell>
          <cell r="K164">
            <v>45291</v>
          </cell>
          <cell r="L164" t="str">
            <v>VEL</v>
          </cell>
          <cell r="M164" t="str">
            <v>TARTU SPORDIKLUBI VELO</v>
          </cell>
          <cell r="N164" t="str">
            <v>Eesti Jalgratturite Liit</v>
          </cell>
          <cell r="O164">
            <v>80057497</v>
          </cell>
          <cell r="P164" t="str">
            <v>Aktiivne/kehtib</v>
          </cell>
        </row>
        <row r="165">
          <cell r="A165">
            <v>2006772</v>
          </cell>
          <cell r="B165">
            <v>10083340360</v>
          </cell>
          <cell r="C165" t="str">
            <v>Jüri Juul</v>
          </cell>
          <cell r="D165" t="str">
            <v>Jüri</v>
          </cell>
          <cell r="E165" t="str">
            <v>Juul</v>
          </cell>
          <cell r="F165">
            <v>34206280245</v>
          </cell>
          <cell r="G165" t="str">
            <v>Eesti</v>
          </cell>
          <cell r="H165">
            <v>1942</v>
          </cell>
          <cell r="I165" t="str">
            <v>M80+</v>
          </cell>
          <cell r="J165">
            <v>45086</v>
          </cell>
          <cell r="K165">
            <v>45291</v>
          </cell>
          <cell r="L165" t="str">
            <v>KJK</v>
          </cell>
          <cell r="M165" t="str">
            <v>MTÜ KALEVI JALGRATTAKOOL</v>
          </cell>
          <cell r="N165" t="str">
            <v>Eesti Jalgratturite Liit</v>
          </cell>
          <cell r="O165">
            <v>80057497</v>
          </cell>
          <cell r="P165" t="str">
            <v>Aktiivne/kehtib</v>
          </cell>
        </row>
        <row r="166">
          <cell r="A166">
            <v>2012818</v>
          </cell>
          <cell r="B166">
            <v>10118803661</v>
          </cell>
          <cell r="C166" t="str">
            <v>Virgo Adusoo</v>
          </cell>
          <cell r="D166" t="str">
            <v>Virgo</v>
          </cell>
          <cell r="E166" t="str">
            <v>Adusoo</v>
          </cell>
          <cell r="F166">
            <v>38507294915</v>
          </cell>
          <cell r="G166" t="str">
            <v>Eesti</v>
          </cell>
          <cell r="H166">
            <v>1985</v>
          </cell>
          <cell r="I166" t="str">
            <v>M35-39</v>
          </cell>
          <cell r="J166">
            <v>45085</v>
          </cell>
          <cell r="K166">
            <v>45291</v>
          </cell>
          <cell r="L166" t="str">
            <v>PEL</v>
          </cell>
          <cell r="M166" t="str">
            <v>MTÜ PELOTON</v>
          </cell>
          <cell r="N166" t="str">
            <v>Eesti Jalgratturite Liit</v>
          </cell>
          <cell r="O166">
            <v>80057497</v>
          </cell>
          <cell r="P166" t="str">
            <v>Aktiivne/kehtib</v>
          </cell>
        </row>
        <row r="167">
          <cell r="A167">
            <v>2004787</v>
          </cell>
          <cell r="B167">
            <v>10009965924</v>
          </cell>
          <cell r="C167" t="str">
            <v>Arthur Kooser</v>
          </cell>
          <cell r="D167" t="str">
            <v>Arthur</v>
          </cell>
          <cell r="E167" t="str">
            <v>Kooser</v>
          </cell>
          <cell r="F167">
            <v>39703260219</v>
          </cell>
          <cell r="G167" t="str">
            <v>Eesti</v>
          </cell>
          <cell r="H167">
            <v>1997</v>
          </cell>
          <cell r="I167" t="str">
            <v>ME</v>
          </cell>
          <cell r="J167">
            <v>45085</v>
          </cell>
          <cell r="K167">
            <v>45291</v>
          </cell>
          <cell r="L167" t="str">
            <v>CFC</v>
          </cell>
          <cell r="M167" t="str">
            <v>Spordiklubi CFC</v>
          </cell>
          <cell r="N167" t="str">
            <v>Eesti Jalgratturite Liit</v>
          </cell>
          <cell r="O167">
            <v>80057497</v>
          </cell>
          <cell r="P167" t="str">
            <v>Aktiivne/kehtib</v>
          </cell>
        </row>
        <row r="168">
          <cell r="A168">
            <v>2011424</v>
          </cell>
          <cell r="B168">
            <v>10107480832</v>
          </cell>
          <cell r="C168" t="str">
            <v>Rait Veevo</v>
          </cell>
          <cell r="D168" t="str">
            <v>Rait</v>
          </cell>
          <cell r="E168" t="str">
            <v>Veevo</v>
          </cell>
          <cell r="F168">
            <v>50212192752</v>
          </cell>
          <cell r="G168" t="str">
            <v>Eesti</v>
          </cell>
          <cell r="H168">
            <v>2002</v>
          </cell>
          <cell r="I168" t="str">
            <v>MU</v>
          </cell>
          <cell r="J168">
            <v>45085</v>
          </cell>
          <cell r="K168">
            <v>45291</v>
          </cell>
          <cell r="L168" t="str">
            <v>PEL</v>
          </cell>
          <cell r="M168" t="str">
            <v>MTÜ PELOTON</v>
          </cell>
          <cell r="N168" t="str">
            <v>Eesti Jalgratturite Liit</v>
          </cell>
          <cell r="O168">
            <v>80057497</v>
          </cell>
          <cell r="P168" t="str">
            <v>Aktiivne/kehtib</v>
          </cell>
        </row>
        <row r="169">
          <cell r="A169">
            <v>2015734</v>
          </cell>
          <cell r="B169">
            <v>10143394878</v>
          </cell>
          <cell r="C169" t="str">
            <v>Maria Dolores Sova</v>
          </cell>
          <cell r="D169" t="str">
            <v>Maria Dolores</v>
          </cell>
          <cell r="E169" t="str">
            <v>Sova</v>
          </cell>
          <cell r="F169">
            <v>60701152720</v>
          </cell>
          <cell r="G169" t="str">
            <v>Eesti</v>
          </cell>
          <cell r="H169">
            <v>2007</v>
          </cell>
          <cell r="I169" t="str">
            <v>N16</v>
          </cell>
          <cell r="J169">
            <v>45085</v>
          </cell>
          <cell r="K169">
            <v>45291</v>
          </cell>
          <cell r="L169" t="str">
            <v>PEL</v>
          </cell>
          <cell r="M169" t="str">
            <v>MTÜ PELOTON</v>
          </cell>
          <cell r="N169" t="str">
            <v>Eesti Jalgratturite Liit</v>
          </cell>
          <cell r="O169">
            <v>80057497</v>
          </cell>
          <cell r="P169" t="str">
            <v>Aktiivne/kehtib</v>
          </cell>
        </row>
        <row r="170">
          <cell r="A170">
            <v>2006675</v>
          </cell>
          <cell r="B170">
            <v>10083137670</v>
          </cell>
          <cell r="C170" t="str">
            <v>Hillar Valk</v>
          </cell>
          <cell r="D170" t="str">
            <v>Hillar</v>
          </cell>
          <cell r="E170" t="str">
            <v>Valk</v>
          </cell>
          <cell r="F170">
            <v>34512285223</v>
          </cell>
          <cell r="G170" t="str">
            <v>Eesti</v>
          </cell>
          <cell r="H170">
            <v>1945</v>
          </cell>
          <cell r="I170" t="str">
            <v>M75-79</v>
          </cell>
          <cell r="J170">
            <v>45084</v>
          </cell>
          <cell r="K170">
            <v>45291</v>
          </cell>
          <cell r="L170" t="str">
            <v>VCR</v>
          </cell>
          <cell r="M170" t="str">
            <v>JALGRATTAKLUBI VOOREMAA CENTRUM</v>
          </cell>
          <cell r="N170" t="str">
            <v>Eesti Jalgratturite Liit</v>
          </cell>
          <cell r="O170">
            <v>80057497</v>
          </cell>
          <cell r="P170" t="str">
            <v>Aktiivne/kehtib</v>
          </cell>
        </row>
        <row r="171">
          <cell r="A171">
            <v>2015721</v>
          </cell>
          <cell r="B171">
            <v>10143332133</v>
          </cell>
          <cell r="C171" t="str">
            <v>Hendrik Sepp</v>
          </cell>
          <cell r="D171" t="str">
            <v>Hendrik</v>
          </cell>
          <cell r="E171" t="str">
            <v>Sepp</v>
          </cell>
          <cell r="F171">
            <v>51503110213</v>
          </cell>
          <cell r="G171" t="str">
            <v>Eesti</v>
          </cell>
          <cell r="H171">
            <v>2015</v>
          </cell>
          <cell r="I171" t="str">
            <v>M8</v>
          </cell>
          <cell r="J171">
            <v>45084</v>
          </cell>
          <cell r="K171">
            <v>45291</v>
          </cell>
          <cell r="L171" t="str">
            <v>VRK</v>
          </cell>
          <cell r="M171" t="str">
            <v>VILJANDI RATTAKLUBI</v>
          </cell>
          <cell r="N171" t="str">
            <v>Eesti Jalgratturite Liit</v>
          </cell>
          <cell r="O171">
            <v>80057497</v>
          </cell>
          <cell r="P171" t="str">
            <v>Aktiivne/kehtib</v>
          </cell>
        </row>
        <row r="172">
          <cell r="A172">
            <v>2003270</v>
          </cell>
          <cell r="B172">
            <v>10013480556</v>
          </cell>
          <cell r="C172" t="str">
            <v>Kert Martma</v>
          </cell>
          <cell r="D172" t="str">
            <v>Kert</v>
          </cell>
          <cell r="E172" t="str">
            <v>Martma</v>
          </cell>
          <cell r="F172">
            <v>38311270239</v>
          </cell>
          <cell r="G172" t="str">
            <v>Eesti</v>
          </cell>
          <cell r="H172">
            <v>1983</v>
          </cell>
          <cell r="I172" t="str">
            <v>ME</v>
          </cell>
          <cell r="J172">
            <v>45084</v>
          </cell>
          <cell r="K172">
            <v>45291</v>
          </cell>
          <cell r="L172" t="str">
            <v>CFC</v>
          </cell>
          <cell r="M172" t="str">
            <v>Spordiklubi CFC</v>
          </cell>
          <cell r="N172" t="str">
            <v>Eesti Jalgratturite Liit</v>
          </cell>
          <cell r="O172">
            <v>80057497</v>
          </cell>
          <cell r="P172" t="str">
            <v>Aktiivne/kehtib</v>
          </cell>
        </row>
        <row r="173">
          <cell r="A173">
            <v>2013163</v>
          </cell>
          <cell r="B173">
            <v>10120548550</v>
          </cell>
          <cell r="C173" t="str">
            <v>Joonas Vilu</v>
          </cell>
          <cell r="D173" t="str">
            <v>Joonas</v>
          </cell>
          <cell r="E173" t="str">
            <v>Vilu</v>
          </cell>
          <cell r="F173">
            <v>50602280307</v>
          </cell>
          <cell r="G173" t="str">
            <v>Eesti</v>
          </cell>
          <cell r="H173">
            <v>2006</v>
          </cell>
          <cell r="I173" t="str">
            <v>MJ</v>
          </cell>
          <cell r="J173">
            <v>45084</v>
          </cell>
          <cell r="K173">
            <v>45291</v>
          </cell>
          <cell r="L173" t="str">
            <v>CFC</v>
          </cell>
          <cell r="M173" t="str">
            <v>Spordiklubi CFC</v>
          </cell>
          <cell r="N173" t="str">
            <v>Eesti Jalgratturite Liit</v>
          </cell>
          <cell r="O173">
            <v>80057497</v>
          </cell>
          <cell r="P173" t="str">
            <v>Aktiivne/kehtib</v>
          </cell>
        </row>
        <row r="174">
          <cell r="A174">
            <v>2004554</v>
          </cell>
          <cell r="B174">
            <v>10080474820</v>
          </cell>
          <cell r="C174" t="str">
            <v>Henrik Kivilo</v>
          </cell>
          <cell r="D174" t="str">
            <v>Henrik</v>
          </cell>
          <cell r="E174" t="str">
            <v>Kivilo</v>
          </cell>
          <cell r="F174">
            <v>38508230030</v>
          </cell>
          <cell r="G174" t="str">
            <v>Eesti</v>
          </cell>
          <cell r="H174">
            <v>1985</v>
          </cell>
          <cell r="I174" t="str">
            <v>M35-39</v>
          </cell>
          <cell r="J174">
            <v>45083</v>
          </cell>
          <cell r="K174">
            <v>45291</v>
          </cell>
          <cell r="L174" t="str">
            <v>RED</v>
          </cell>
          <cell r="M174" t="str">
            <v>MTÜ REDBIKE RATTAKLUBI</v>
          </cell>
          <cell r="N174" t="str">
            <v>Eesti Jalgratturite Liit</v>
          </cell>
          <cell r="O174">
            <v>80057497</v>
          </cell>
          <cell r="P174" t="str">
            <v>Aktiivne/kehtib</v>
          </cell>
        </row>
        <row r="175">
          <cell r="A175">
            <v>2013037</v>
          </cell>
          <cell r="B175">
            <v>10119385156</v>
          </cell>
          <cell r="C175" t="str">
            <v>Markus Vähi</v>
          </cell>
          <cell r="D175" t="str">
            <v>Markus</v>
          </cell>
          <cell r="E175" t="str">
            <v>Vähi</v>
          </cell>
          <cell r="F175">
            <v>38103140343</v>
          </cell>
          <cell r="G175" t="str">
            <v>Eesti</v>
          </cell>
          <cell r="H175">
            <v>1981</v>
          </cell>
          <cell r="I175" t="str">
            <v>M40-44</v>
          </cell>
          <cell r="J175">
            <v>45083</v>
          </cell>
          <cell r="K175">
            <v>45291</v>
          </cell>
          <cell r="L175" t="str">
            <v>RED</v>
          </cell>
          <cell r="M175" t="str">
            <v>MTÜ REDBIKE RATTAKLUBI</v>
          </cell>
          <cell r="N175" t="str">
            <v>Eesti Jalgratturite Liit</v>
          </cell>
          <cell r="O175">
            <v>80057497</v>
          </cell>
          <cell r="P175" t="str">
            <v>Aktiivne/kehtib</v>
          </cell>
        </row>
        <row r="176">
          <cell r="A176">
            <v>2003115</v>
          </cell>
          <cell r="B176">
            <v>10076269161</v>
          </cell>
          <cell r="C176" t="str">
            <v>Silver Annion</v>
          </cell>
          <cell r="D176" t="str">
            <v>Silver</v>
          </cell>
          <cell r="E176" t="str">
            <v>Annion</v>
          </cell>
          <cell r="F176">
            <v>38305140261</v>
          </cell>
          <cell r="G176" t="str">
            <v>Eesti</v>
          </cell>
          <cell r="H176">
            <v>1983</v>
          </cell>
          <cell r="I176" t="str">
            <v>M40-44</v>
          </cell>
          <cell r="J176">
            <v>45083</v>
          </cell>
          <cell r="K176">
            <v>45291</v>
          </cell>
          <cell r="L176" t="str">
            <v>RED</v>
          </cell>
          <cell r="M176" t="str">
            <v>MTÜ REDBIKE RATTAKLUBI</v>
          </cell>
          <cell r="N176" t="str">
            <v>Eesti Jalgratturite Liit</v>
          </cell>
          <cell r="O176">
            <v>80057497</v>
          </cell>
          <cell r="P176" t="str">
            <v>Aktiivne/kehtib</v>
          </cell>
        </row>
        <row r="177">
          <cell r="A177">
            <v>2006251</v>
          </cell>
          <cell r="B177">
            <v>10067180160</v>
          </cell>
          <cell r="C177" t="str">
            <v>Toomas Erikson</v>
          </cell>
          <cell r="D177" t="str">
            <v>Toomas</v>
          </cell>
          <cell r="E177" t="str">
            <v>Erikson</v>
          </cell>
          <cell r="F177">
            <v>37602114210</v>
          </cell>
          <cell r="G177" t="str">
            <v>Eesti</v>
          </cell>
          <cell r="H177">
            <v>1976</v>
          </cell>
          <cell r="I177" t="str">
            <v>M45-49</v>
          </cell>
          <cell r="J177">
            <v>45083</v>
          </cell>
          <cell r="K177">
            <v>45291</v>
          </cell>
          <cell r="L177" t="str">
            <v>RED</v>
          </cell>
          <cell r="M177" t="str">
            <v>MTÜ REDBIKE RATTAKLUBI</v>
          </cell>
          <cell r="N177" t="str">
            <v>Eesti Jalgratturite Liit</v>
          </cell>
          <cell r="O177">
            <v>80057497</v>
          </cell>
          <cell r="P177" t="str">
            <v>Aktiivne/kehtib</v>
          </cell>
        </row>
        <row r="178">
          <cell r="A178">
            <v>2015718</v>
          </cell>
          <cell r="B178">
            <v>10143331729</v>
          </cell>
          <cell r="C178" t="str">
            <v>Maia Tani</v>
          </cell>
          <cell r="D178" t="str">
            <v>Maia</v>
          </cell>
          <cell r="E178" t="str">
            <v>Tani</v>
          </cell>
          <cell r="F178">
            <v>61609130087</v>
          </cell>
          <cell r="G178" t="str">
            <v>Eesti</v>
          </cell>
          <cell r="H178">
            <v>2016</v>
          </cell>
          <cell r="I178" t="str">
            <v>N8</v>
          </cell>
          <cell r="J178">
            <v>45083</v>
          </cell>
          <cell r="K178">
            <v>45291</v>
          </cell>
          <cell r="L178" t="str">
            <v>TYS</v>
          </cell>
          <cell r="M178" t="str">
            <v>TARTU ÜLIKOOLI AKADEEMILINE SPORDIKLUBI</v>
          </cell>
          <cell r="N178" t="str">
            <v>Eesti Jalgratturite Liit</v>
          </cell>
          <cell r="O178">
            <v>80057497</v>
          </cell>
          <cell r="P178" t="str">
            <v>Aktiivne/kehtib</v>
          </cell>
        </row>
        <row r="179">
          <cell r="A179">
            <v>2015705</v>
          </cell>
          <cell r="B179">
            <v>10143624749</v>
          </cell>
          <cell r="C179" t="str">
            <v>Jevgeni Jablokov</v>
          </cell>
          <cell r="D179" t="str">
            <v>Jevgeni</v>
          </cell>
          <cell r="E179" t="str">
            <v>Jablokov</v>
          </cell>
          <cell r="F179">
            <v>38804050370</v>
          </cell>
          <cell r="G179" t="str">
            <v>Eesti</v>
          </cell>
          <cell r="H179">
            <v>1988</v>
          </cell>
          <cell r="I179" t="str">
            <v>M35-39</v>
          </cell>
          <cell r="J179">
            <v>45082</v>
          </cell>
          <cell r="K179">
            <v>45291</v>
          </cell>
          <cell r="N179" t="str">
            <v>Eesti Jalgratturite Liit</v>
          </cell>
          <cell r="O179">
            <v>80057497</v>
          </cell>
          <cell r="P179" t="str">
            <v>Aktiivne/kehtib</v>
          </cell>
        </row>
        <row r="180">
          <cell r="A180">
            <v>2015695</v>
          </cell>
          <cell r="B180">
            <v>10143256755</v>
          </cell>
          <cell r="C180" t="str">
            <v>Tiit Ilumäe</v>
          </cell>
          <cell r="D180" t="str">
            <v>Tiit</v>
          </cell>
          <cell r="E180" t="str">
            <v>Ilumäe</v>
          </cell>
          <cell r="F180">
            <v>35107090222</v>
          </cell>
          <cell r="G180" t="str">
            <v>Eesti</v>
          </cell>
          <cell r="H180">
            <v>1951</v>
          </cell>
          <cell r="I180" t="str">
            <v>M70-74</v>
          </cell>
          <cell r="J180">
            <v>45082</v>
          </cell>
          <cell r="K180">
            <v>45291</v>
          </cell>
          <cell r="N180" t="str">
            <v>Eesti Jalgratturite Liit</v>
          </cell>
          <cell r="O180">
            <v>80057497</v>
          </cell>
          <cell r="P180" t="str">
            <v>Aktiivne/kehtib</v>
          </cell>
        </row>
        <row r="181">
          <cell r="A181">
            <v>2001230</v>
          </cell>
          <cell r="B181">
            <v>10075390202</v>
          </cell>
          <cell r="C181" t="str">
            <v>Georg Karlep</v>
          </cell>
          <cell r="D181" t="str">
            <v>Georg</v>
          </cell>
          <cell r="E181" t="str">
            <v>Karlep</v>
          </cell>
          <cell r="F181">
            <v>50409264713</v>
          </cell>
          <cell r="G181" t="str">
            <v>Eesti</v>
          </cell>
          <cell r="H181">
            <v>2004</v>
          </cell>
          <cell r="I181" t="str">
            <v>MU</v>
          </cell>
          <cell r="J181">
            <v>45082</v>
          </cell>
          <cell r="K181">
            <v>45291</v>
          </cell>
          <cell r="L181" t="str">
            <v>RTR</v>
          </cell>
          <cell r="M181" t="str">
            <v>REIN TAARAMÄE RATTAKLUBI</v>
          </cell>
          <cell r="N181" t="str">
            <v>Eesti Jalgratturite Liit</v>
          </cell>
          <cell r="O181">
            <v>80057497</v>
          </cell>
          <cell r="P181" t="str">
            <v>Aktiivne/kehtib</v>
          </cell>
        </row>
        <row r="182">
          <cell r="A182">
            <v>2009672</v>
          </cell>
          <cell r="B182">
            <v>10096231458</v>
          </cell>
          <cell r="C182" t="str">
            <v>Eike Sild</v>
          </cell>
          <cell r="D182" t="str">
            <v>Eike</v>
          </cell>
          <cell r="E182" t="str">
            <v>Sild</v>
          </cell>
          <cell r="F182">
            <v>47603310304</v>
          </cell>
          <cell r="G182" t="str">
            <v>Eesti</v>
          </cell>
          <cell r="H182">
            <v>1976</v>
          </cell>
          <cell r="I182" t="str">
            <v>N45-49</v>
          </cell>
          <cell r="J182">
            <v>45082</v>
          </cell>
          <cell r="K182">
            <v>45291</v>
          </cell>
          <cell r="L182" t="str">
            <v>TRI</v>
          </cell>
          <cell r="M182" t="str">
            <v>MTÜ Trismile</v>
          </cell>
          <cell r="N182" t="str">
            <v>Eesti Jalgratturite Liit</v>
          </cell>
          <cell r="O182">
            <v>80057497</v>
          </cell>
          <cell r="P182" t="str">
            <v>Aktiivne/kehtib</v>
          </cell>
        </row>
        <row r="183">
          <cell r="A183">
            <v>2011945</v>
          </cell>
          <cell r="C183" t="str">
            <v>Alvar Siimann</v>
          </cell>
          <cell r="D183" t="str">
            <v>Alvar</v>
          </cell>
          <cell r="E183" t="str">
            <v>Siimann</v>
          </cell>
          <cell r="F183">
            <v>36909260369</v>
          </cell>
          <cell r="G183" t="str">
            <v>Eesti</v>
          </cell>
          <cell r="H183">
            <v>1969</v>
          </cell>
          <cell r="I183" t="str">
            <v>Hobirattur</v>
          </cell>
          <cell r="J183">
            <v>45081</v>
          </cell>
          <cell r="K183">
            <v>45291</v>
          </cell>
          <cell r="N183" t="str">
            <v>Eesti Jalgratturite Liit</v>
          </cell>
          <cell r="O183">
            <v>80057497</v>
          </cell>
          <cell r="P183" t="str">
            <v>Aktiivne/kehtib</v>
          </cell>
        </row>
        <row r="184">
          <cell r="A184">
            <v>2006594</v>
          </cell>
          <cell r="B184">
            <v>10083073612</v>
          </cell>
          <cell r="C184" t="str">
            <v>Risto Reinpõld</v>
          </cell>
          <cell r="D184" t="str">
            <v>Risto</v>
          </cell>
          <cell r="E184" t="str">
            <v>Reinpõld</v>
          </cell>
          <cell r="F184">
            <v>38005180291</v>
          </cell>
          <cell r="G184" t="str">
            <v>Eesti</v>
          </cell>
          <cell r="H184">
            <v>1980</v>
          </cell>
          <cell r="I184" t="str">
            <v>M40-44</v>
          </cell>
          <cell r="J184">
            <v>45081</v>
          </cell>
          <cell r="K184">
            <v>45291</v>
          </cell>
          <cell r="N184" t="str">
            <v>Eesti Jalgratturite Liit</v>
          </cell>
          <cell r="O184">
            <v>80057497</v>
          </cell>
          <cell r="P184" t="str">
            <v>Aktiivne/kehtib</v>
          </cell>
        </row>
        <row r="185">
          <cell r="A185">
            <v>2009407</v>
          </cell>
          <cell r="B185">
            <v>10095252465</v>
          </cell>
          <cell r="C185" t="str">
            <v>Väino Kaur</v>
          </cell>
          <cell r="D185" t="str">
            <v>Väino</v>
          </cell>
          <cell r="E185" t="str">
            <v>Kaur</v>
          </cell>
          <cell r="F185">
            <v>36704120250</v>
          </cell>
          <cell r="G185" t="str">
            <v>Eesti</v>
          </cell>
          <cell r="H185">
            <v>1967</v>
          </cell>
          <cell r="I185" t="str">
            <v>M55-59</v>
          </cell>
          <cell r="J185">
            <v>45081</v>
          </cell>
          <cell r="K185">
            <v>45291</v>
          </cell>
          <cell r="M185" t="str">
            <v>Freesport</v>
          </cell>
          <cell r="N185" t="str">
            <v>Eesti Jalgratturite Liit</v>
          </cell>
          <cell r="O185">
            <v>80057497</v>
          </cell>
          <cell r="P185" t="str">
            <v>Aktiivne/kehtib</v>
          </cell>
        </row>
        <row r="186">
          <cell r="A186">
            <v>2015682</v>
          </cell>
          <cell r="B186">
            <v>10143256553</v>
          </cell>
          <cell r="C186" t="str">
            <v>Roben Papitalo</v>
          </cell>
          <cell r="D186" t="str">
            <v>Roben</v>
          </cell>
          <cell r="E186" t="str">
            <v>Papitalo</v>
          </cell>
          <cell r="F186">
            <v>51706290165</v>
          </cell>
          <cell r="G186" t="str">
            <v>Eesti</v>
          </cell>
          <cell r="H186">
            <v>2017</v>
          </cell>
          <cell r="I186" t="str">
            <v>M6</v>
          </cell>
          <cell r="J186">
            <v>45081</v>
          </cell>
          <cell r="K186">
            <v>45291</v>
          </cell>
          <cell r="L186" t="str">
            <v>AIR</v>
          </cell>
          <cell r="M186" t="str">
            <v>SPORDIKLUBI AIRPARK</v>
          </cell>
          <cell r="N186" t="str">
            <v>Eesti Jalgratturite Liit</v>
          </cell>
          <cell r="O186">
            <v>80057497</v>
          </cell>
          <cell r="P186" t="str">
            <v>Aktiivne/kehtib</v>
          </cell>
        </row>
        <row r="187">
          <cell r="A187">
            <v>2015679</v>
          </cell>
          <cell r="B187">
            <v>10143256452</v>
          </cell>
          <cell r="C187" t="str">
            <v>Pirmin Tamm</v>
          </cell>
          <cell r="D187" t="str">
            <v>Pirmin</v>
          </cell>
          <cell r="E187" t="str">
            <v>Tamm</v>
          </cell>
          <cell r="F187">
            <v>38808150363</v>
          </cell>
          <cell r="G187" t="str">
            <v>Eesti</v>
          </cell>
          <cell r="H187">
            <v>1988</v>
          </cell>
          <cell r="I187" t="str">
            <v>M35-39</v>
          </cell>
          <cell r="J187">
            <v>45079</v>
          </cell>
          <cell r="K187">
            <v>45291</v>
          </cell>
          <cell r="N187" t="str">
            <v>Eesti Jalgratturite Liit</v>
          </cell>
          <cell r="O187">
            <v>80057497</v>
          </cell>
          <cell r="P187" t="str">
            <v>Aktiivne/kehtib</v>
          </cell>
        </row>
        <row r="188">
          <cell r="A188">
            <v>2006578</v>
          </cell>
          <cell r="B188">
            <v>10083043401</v>
          </cell>
          <cell r="C188" t="str">
            <v>Ülo Treufeldt</v>
          </cell>
          <cell r="D188" t="str">
            <v>Ülo</v>
          </cell>
          <cell r="E188" t="str">
            <v>Treufeldt</v>
          </cell>
          <cell r="F188">
            <v>34612270245</v>
          </cell>
          <cell r="G188" t="str">
            <v>Eesti</v>
          </cell>
          <cell r="H188">
            <v>1946</v>
          </cell>
          <cell r="I188" t="str">
            <v>M75-79</v>
          </cell>
          <cell r="J188">
            <v>45079</v>
          </cell>
          <cell r="K188">
            <v>45291</v>
          </cell>
          <cell r="L188" t="str">
            <v>KJK</v>
          </cell>
          <cell r="M188" t="str">
            <v>MTÜ KALEVI JALGRATTAKOOL</v>
          </cell>
          <cell r="N188" t="str">
            <v>Eesti Jalgratturite Liit</v>
          </cell>
          <cell r="O188">
            <v>80057497</v>
          </cell>
          <cell r="P188" t="str">
            <v>Aktiivne/kehtib</v>
          </cell>
        </row>
        <row r="189">
          <cell r="A189">
            <v>2006824</v>
          </cell>
          <cell r="B189">
            <v>10083370470</v>
          </cell>
          <cell r="C189" t="str">
            <v>Nikolai Fjodorov</v>
          </cell>
          <cell r="D189" t="str">
            <v>Nikolai</v>
          </cell>
          <cell r="E189" t="str">
            <v>Fjodorov</v>
          </cell>
          <cell r="F189">
            <v>35512112713</v>
          </cell>
          <cell r="G189" t="str">
            <v>Eesti</v>
          </cell>
          <cell r="H189">
            <v>1955</v>
          </cell>
          <cell r="I189" t="str">
            <v>M65-69</v>
          </cell>
          <cell r="J189">
            <v>45078</v>
          </cell>
          <cell r="K189">
            <v>45291</v>
          </cell>
          <cell r="N189" t="str">
            <v>Eesti Jalgratturite Liit</v>
          </cell>
          <cell r="O189">
            <v>80057497</v>
          </cell>
          <cell r="P189" t="str">
            <v>Aktiivne/kehtib</v>
          </cell>
        </row>
        <row r="190">
          <cell r="A190">
            <v>2004693</v>
          </cell>
          <cell r="B190">
            <v>10080768042</v>
          </cell>
          <cell r="C190" t="str">
            <v>Mirjam Raun</v>
          </cell>
          <cell r="D190" t="str">
            <v>Mirjam</v>
          </cell>
          <cell r="E190" t="str">
            <v>Raun</v>
          </cell>
          <cell r="F190">
            <v>60606112747</v>
          </cell>
          <cell r="G190" t="str">
            <v>Eesti</v>
          </cell>
          <cell r="H190">
            <v>2006</v>
          </cell>
          <cell r="I190" t="str">
            <v>NJ</v>
          </cell>
          <cell r="J190">
            <v>45078</v>
          </cell>
          <cell r="K190">
            <v>45291</v>
          </cell>
          <cell r="L190" t="str">
            <v>TYS</v>
          </cell>
          <cell r="M190" t="str">
            <v>TARTU ÜLIKOOLI AKADEEMILINE SPORDIKLUBI</v>
          </cell>
          <cell r="N190" t="str">
            <v>Eesti Jalgratturite Liit</v>
          </cell>
          <cell r="O190">
            <v>80057497</v>
          </cell>
          <cell r="P190" t="str">
            <v>Aktiivne/kehtib</v>
          </cell>
        </row>
        <row r="191">
          <cell r="A191">
            <v>2002145</v>
          </cell>
          <cell r="B191">
            <v>10075561566</v>
          </cell>
          <cell r="C191" t="str">
            <v>Aimur Uuk</v>
          </cell>
          <cell r="D191" t="str">
            <v>Aimur</v>
          </cell>
          <cell r="E191" t="str">
            <v>Uuk</v>
          </cell>
          <cell r="F191">
            <v>36104122749</v>
          </cell>
          <cell r="G191" t="str">
            <v>Eesti</v>
          </cell>
          <cell r="H191">
            <v>1961</v>
          </cell>
          <cell r="I191" t="str">
            <v>M60-64</v>
          </cell>
          <cell r="J191">
            <v>45077</v>
          </cell>
          <cell r="K191">
            <v>45291</v>
          </cell>
          <cell r="L191" t="str">
            <v>SIP</v>
          </cell>
          <cell r="M191" t="str">
            <v>RAKVERE RATTAKLUBI SIPLASED</v>
          </cell>
          <cell r="N191" t="str">
            <v>Eesti Jalgratturite Liit</v>
          </cell>
          <cell r="O191">
            <v>80057497</v>
          </cell>
          <cell r="P191" t="str">
            <v>Aktiivne/kehtib</v>
          </cell>
        </row>
        <row r="192">
          <cell r="A192">
            <v>2015666</v>
          </cell>
          <cell r="B192">
            <v>10143115400</v>
          </cell>
          <cell r="C192" t="str">
            <v>Eleanor Rang</v>
          </cell>
          <cell r="D192" t="str">
            <v>Eleanor</v>
          </cell>
          <cell r="E192" t="str">
            <v>Rang</v>
          </cell>
          <cell r="F192">
            <v>61205020020</v>
          </cell>
          <cell r="G192" t="str">
            <v>Eesti</v>
          </cell>
          <cell r="H192">
            <v>2012</v>
          </cell>
          <cell r="I192" t="str">
            <v>N12</v>
          </cell>
          <cell r="J192">
            <v>45076</v>
          </cell>
          <cell r="K192">
            <v>45291</v>
          </cell>
          <cell r="L192" t="str">
            <v>CFC</v>
          </cell>
          <cell r="M192" t="str">
            <v>Spordiklubi CFC</v>
          </cell>
          <cell r="N192" t="str">
            <v>Eesti Jalgratturite Liit</v>
          </cell>
          <cell r="O192">
            <v>80057497</v>
          </cell>
          <cell r="P192" t="str">
            <v>Aktiivne/kehtib</v>
          </cell>
        </row>
        <row r="193">
          <cell r="A193">
            <v>2011547</v>
          </cell>
          <cell r="B193">
            <v>10107547823</v>
          </cell>
          <cell r="C193" t="str">
            <v>Mart Tomson</v>
          </cell>
          <cell r="D193" t="str">
            <v>Mart</v>
          </cell>
          <cell r="E193" t="str">
            <v>Tomson</v>
          </cell>
          <cell r="F193">
            <v>37002010296</v>
          </cell>
          <cell r="G193" t="str">
            <v>Eesti</v>
          </cell>
          <cell r="H193">
            <v>1970</v>
          </cell>
          <cell r="I193" t="str">
            <v>M50-54</v>
          </cell>
          <cell r="J193">
            <v>45075</v>
          </cell>
          <cell r="K193">
            <v>45291</v>
          </cell>
          <cell r="L193" t="str">
            <v>KJK</v>
          </cell>
          <cell r="M193" t="str">
            <v>MTÜ KALEVI JALGRATTAKOOL</v>
          </cell>
          <cell r="N193" t="str">
            <v>Eesti Jalgratturite Liit</v>
          </cell>
          <cell r="O193">
            <v>80057497</v>
          </cell>
          <cell r="P193" t="str">
            <v>Aktiivne/kehtib</v>
          </cell>
        </row>
        <row r="194">
          <cell r="A194">
            <v>2015653</v>
          </cell>
          <cell r="C194" t="str">
            <v>Raivo Valdur</v>
          </cell>
          <cell r="D194" t="str">
            <v>Raivo</v>
          </cell>
          <cell r="E194" t="str">
            <v>Valdur</v>
          </cell>
          <cell r="F194">
            <v>39806251532</v>
          </cell>
          <cell r="G194" t="str">
            <v>Eesti</v>
          </cell>
          <cell r="H194">
            <v>1998</v>
          </cell>
          <cell r="I194" t="str">
            <v>Hobirattur</v>
          </cell>
          <cell r="J194">
            <v>45074</v>
          </cell>
          <cell r="K194">
            <v>45291</v>
          </cell>
          <cell r="N194" t="str">
            <v>Eesti Jalgratturite Liit</v>
          </cell>
          <cell r="O194">
            <v>80057497</v>
          </cell>
          <cell r="P194" t="str">
            <v>Aktiivne/kehtib</v>
          </cell>
        </row>
        <row r="195">
          <cell r="A195">
            <v>2006002</v>
          </cell>
          <cell r="B195">
            <v>10082435937</v>
          </cell>
          <cell r="C195" t="str">
            <v>Andris-Toomas Martinson</v>
          </cell>
          <cell r="D195" t="str">
            <v>Andris-Toomas</v>
          </cell>
          <cell r="E195" t="str">
            <v>Martinson</v>
          </cell>
          <cell r="F195">
            <v>38908150017</v>
          </cell>
          <cell r="G195" t="str">
            <v>Eesti</v>
          </cell>
          <cell r="H195">
            <v>1989</v>
          </cell>
          <cell r="I195" t="str">
            <v>M19-34</v>
          </cell>
          <cell r="J195">
            <v>45073</v>
          </cell>
          <cell r="K195">
            <v>45291</v>
          </cell>
          <cell r="M195" t="str">
            <v>Haukka veloklupi</v>
          </cell>
          <cell r="N195" t="str">
            <v>Eesti Jalgratturite Liit</v>
          </cell>
          <cell r="O195">
            <v>80057497</v>
          </cell>
          <cell r="P195" t="str">
            <v>Aktiivne/kehtib</v>
          </cell>
        </row>
        <row r="196">
          <cell r="A196">
            <v>2015640</v>
          </cell>
          <cell r="B196">
            <v>10143042951</v>
          </cell>
          <cell r="C196" t="str">
            <v>Tauno Olju</v>
          </cell>
          <cell r="D196" t="str">
            <v>Tauno</v>
          </cell>
          <cell r="E196" t="str">
            <v>Olju</v>
          </cell>
          <cell r="F196">
            <v>37803046022</v>
          </cell>
          <cell r="G196" t="str">
            <v>Eesti</v>
          </cell>
          <cell r="H196">
            <v>1978</v>
          </cell>
          <cell r="I196" t="str">
            <v>M45-49</v>
          </cell>
          <cell r="J196">
            <v>45073</v>
          </cell>
          <cell r="K196">
            <v>45291</v>
          </cell>
          <cell r="N196" t="str">
            <v>Eesti Jalgratturite Liit</v>
          </cell>
          <cell r="O196">
            <v>80057497</v>
          </cell>
          <cell r="P196" t="str">
            <v>Aktiivne/kehtib</v>
          </cell>
        </row>
        <row r="197">
          <cell r="A197">
            <v>2015637</v>
          </cell>
          <cell r="B197">
            <v>10143042850</v>
          </cell>
          <cell r="C197" t="str">
            <v>Vaido Padumäe</v>
          </cell>
          <cell r="D197" t="str">
            <v>Vaido</v>
          </cell>
          <cell r="E197" t="str">
            <v>Padumäe</v>
          </cell>
          <cell r="F197">
            <v>37807314219</v>
          </cell>
          <cell r="G197" t="str">
            <v>Eesti</v>
          </cell>
          <cell r="H197">
            <v>1978</v>
          </cell>
          <cell r="I197" t="str">
            <v>M45-49</v>
          </cell>
          <cell r="J197">
            <v>45072</v>
          </cell>
          <cell r="K197">
            <v>45291</v>
          </cell>
          <cell r="M197" t="str">
            <v>Rimi Cycling Club</v>
          </cell>
          <cell r="N197" t="str">
            <v>Eesti Jalgratturite Liit</v>
          </cell>
          <cell r="O197">
            <v>80057497</v>
          </cell>
          <cell r="P197" t="str">
            <v>Aktiivne/kehtib</v>
          </cell>
        </row>
        <row r="198">
          <cell r="A198">
            <v>2004923</v>
          </cell>
          <cell r="B198">
            <v>10081164227</v>
          </cell>
          <cell r="C198" t="str">
            <v>Toivo Kuldmäe</v>
          </cell>
          <cell r="D198" t="str">
            <v>Toivo</v>
          </cell>
          <cell r="E198" t="str">
            <v>Kuldmäe</v>
          </cell>
          <cell r="F198">
            <v>36312134216</v>
          </cell>
          <cell r="G198" t="str">
            <v>Eesti</v>
          </cell>
          <cell r="H198">
            <v>1963</v>
          </cell>
          <cell r="I198" t="str">
            <v>M60-64</v>
          </cell>
          <cell r="J198">
            <v>45072</v>
          </cell>
          <cell r="K198">
            <v>45291</v>
          </cell>
          <cell r="L198" t="str">
            <v>PLA</v>
          </cell>
          <cell r="M198" t="str">
            <v>PÜHA LOOMAAED</v>
          </cell>
          <cell r="N198" t="str">
            <v>Eesti Jalgratturite Liit</v>
          </cell>
          <cell r="O198">
            <v>80057497</v>
          </cell>
          <cell r="P198" t="str">
            <v>Aktiivne/kehtib</v>
          </cell>
        </row>
        <row r="199">
          <cell r="A199">
            <v>2015624</v>
          </cell>
          <cell r="B199">
            <v>10142994047</v>
          </cell>
          <cell r="C199" t="str">
            <v>Sander Saard</v>
          </cell>
          <cell r="D199" t="str">
            <v>Sander</v>
          </cell>
          <cell r="E199" t="str">
            <v>Saard</v>
          </cell>
          <cell r="F199">
            <v>39507270817</v>
          </cell>
          <cell r="G199" t="str">
            <v>Eesti</v>
          </cell>
          <cell r="H199">
            <v>1995</v>
          </cell>
          <cell r="I199" t="str">
            <v>ME</v>
          </cell>
          <cell r="J199">
            <v>45071</v>
          </cell>
          <cell r="K199">
            <v>45291</v>
          </cell>
          <cell r="N199" t="str">
            <v>Eesti Jalgratturite Liit</v>
          </cell>
          <cell r="O199">
            <v>80057497</v>
          </cell>
          <cell r="P199" t="str">
            <v>Aktiivne/kehtib</v>
          </cell>
        </row>
        <row r="200">
          <cell r="A200">
            <v>2015608</v>
          </cell>
          <cell r="B200">
            <v>10142993542</v>
          </cell>
          <cell r="C200" t="str">
            <v>Egle Rebane-Klemm</v>
          </cell>
          <cell r="D200" t="str">
            <v>Egle</v>
          </cell>
          <cell r="E200" t="str">
            <v>Rebane-Klemm</v>
          </cell>
          <cell r="F200">
            <v>48310272721</v>
          </cell>
          <cell r="G200" t="str">
            <v>Eesti</v>
          </cell>
          <cell r="H200">
            <v>1983</v>
          </cell>
          <cell r="I200" t="str">
            <v>N40-44</v>
          </cell>
          <cell r="J200">
            <v>45071</v>
          </cell>
          <cell r="K200">
            <v>45291</v>
          </cell>
          <cell r="N200" t="str">
            <v>Eesti Jalgratturite Liit</v>
          </cell>
          <cell r="O200">
            <v>80057497</v>
          </cell>
          <cell r="P200" t="str">
            <v>Aktiivne/kehtib</v>
          </cell>
        </row>
        <row r="201">
          <cell r="A201">
            <v>2015611</v>
          </cell>
          <cell r="B201">
            <v>10142993744</v>
          </cell>
          <cell r="C201" t="str">
            <v>Liis Lokk</v>
          </cell>
          <cell r="D201" t="str">
            <v>Liis</v>
          </cell>
          <cell r="E201" t="str">
            <v>Lokk</v>
          </cell>
          <cell r="F201">
            <v>60305052733</v>
          </cell>
          <cell r="G201" t="str">
            <v>Eesti</v>
          </cell>
          <cell r="H201">
            <v>2003</v>
          </cell>
          <cell r="I201" t="str">
            <v>NU</v>
          </cell>
          <cell r="J201">
            <v>45071</v>
          </cell>
          <cell r="K201">
            <v>45291</v>
          </cell>
          <cell r="N201" t="str">
            <v>Eesti Jalgratturite Liit</v>
          </cell>
          <cell r="O201">
            <v>80057497</v>
          </cell>
          <cell r="P201" t="str">
            <v>Aktiivne/kehtib</v>
          </cell>
        </row>
        <row r="202">
          <cell r="A202">
            <v>2014845</v>
          </cell>
          <cell r="B202">
            <v>10132678907</v>
          </cell>
          <cell r="C202" t="str">
            <v>Richard Hynninen</v>
          </cell>
          <cell r="D202" t="str">
            <v>Richard</v>
          </cell>
          <cell r="E202" t="str">
            <v>Hynninen</v>
          </cell>
          <cell r="F202">
            <v>50904097050</v>
          </cell>
          <cell r="G202" t="str">
            <v>Eesti</v>
          </cell>
          <cell r="H202">
            <v>2009</v>
          </cell>
          <cell r="I202" t="str">
            <v>M14</v>
          </cell>
          <cell r="J202">
            <v>45070</v>
          </cell>
          <cell r="K202">
            <v>45291</v>
          </cell>
          <cell r="L202" t="str">
            <v>KJK</v>
          </cell>
          <cell r="M202" t="str">
            <v>MTÜ KALEVI JALGRATTAKOOL</v>
          </cell>
          <cell r="N202" t="str">
            <v>Eesti Jalgratturite Liit</v>
          </cell>
          <cell r="O202">
            <v>80057497</v>
          </cell>
          <cell r="P202" t="str">
            <v>Aktiivne/kehtib</v>
          </cell>
        </row>
        <row r="203">
          <cell r="A203">
            <v>2010991</v>
          </cell>
          <cell r="B203">
            <v>10106943086</v>
          </cell>
          <cell r="C203" t="str">
            <v>Magnus Normak</v>
          </cell>
          <cell r="D203" t="str">
            <v>Magnus</v>
          </cell>
          <cell r="E203" t="str">
            <v>Normak</v>
          </cell>
          <cell r="F203">
            <v>51003217020</v>
          </cell>
          <cell r="G203" t="str">
            <v>Eesti</v>
          </cell>
          <cell r="H203">
            <v>2010</v>
          </cell>
          <cell r="I203" t="str">
            <v>M14</v>
          </cell>
          <cell r="J203">
            <v>45069</v>
          </cell>
          <cell r="K203">
            <v>45291</v>
          </cell>
          <cell r="L203" t="str">
            <v>KJK</v>
          </cell>
          <cell r="M203" t="str">
            <v>MTÜ KALEVI JALGRATTAKOOL</v>
          </cell>
          <cell r="N203" t="str">
            <v>Eesti Jalgratturite Liit</v>
          </cell>
          <cell r="O203">
            <v>80057497</v>
          </cell>
          <cell r="P203" t="str">
            <v>Aktiivne/kehtib</v>
          </cell>
        </row>
        <row r="204">
          <cell r="A204">
            <v>2006099</v>
          </cell>
          <cell r="B204">
            <v>10082543041</v>
          </cell>
          <cell r="C204" t="str">
            <v>Allar Kivisaar</v>
          </cell>
          <cell r="D204" t="str">
            <v>Allar</v>
          </cell>
          <cell r="E204" t="str">
            <v>Kivisaar</v>
          </cell>
          <cell r="F204">
            <v>38806126510</v>
          </cell>
          <cell r="G204" t="str">
            <v>Eesti</v>
          </cell>
          <cell r="H204">
            <v>1988</v>
          </cell>
          <cell r="I204" t="str">
            <v>M35-39</v>
          </cell>
          <cell r="J204">
            <v>45069</v>
          </cell>
          <cell r="K204">
            <v>45291</v>
          </cell>
          <cell r="L204" t="str">
            <v>HAV</v>
          </cell>
          <cell r="M204" t="str">
            <v>HAUKA VELOKLUBI</v>
          </cell>
          <cell r="N204" t="str">
            <v>Eesti Jalgratturite Liit</v>
          </cell>
          <cell r="O204">
            <v>80057497</v>
          </cell>
          <cell r="P204" t="str">
            <v>Aktiivne/kehtib</v>
          </cell>
        </row>
        <row r="205">
          <cell r="A205">
            <v>2015585</v>
          </cell>
          <cell r="B205">
            <v>10142913215</v>
          </cell>
          <cell r="C205" t="str">
            <v>Mattias Allika</v>
          </cell>
          <cell r="D205" t="str">
            <v>Mattias</v>
          </cell>
          <cell r="E205" t="str">
            <v>Allika</v>
          </cell>
          <cell r="F205">
            <v>50808262759</v>
          </cell>
          <cell r="G205" t="str">
            <v>Eesti</v>
          </cell>
          <cell r="H205">
            <v>2008</v>
          </cell>
          <cell r="I205" t="str">
            <v>M16</v>
          </cell>
          <cell r="J205">
            <v>45068</v>
          </cell>
          <cell r="K205">
            <v>45291</v>
          </cell>
          <cell r="L205" t="str">
            <v>TYS</v>
          </cell>
          <cell r="M205" t="str">
            <v>TARTU ÜLIKOOLI AKADEEMILINE SPORDIKLUBI</v>
          </cell>
          <cell r="N205" t="str">
            <v>Eesti Jalgratturite Liit</v>
          </cell>
          <cell r="O205">
            <v>80057497</v>
          </cell>
          <cell r="P205" t="str">
            <v>Aktiivne/kehtib</v>
          </cell>
        </row>
        <row r="206">
          <cell r="A206">
            <v>2007111</v>
          </cell>
          <cell r="B206">
            <v>10083467773</v>
          </cell>
          <cell r="C206" t="str">
            <v>Paul Lõiv</v>
          </cell>
          <cell r="D206" t="str">
            <v>Paul</v>
          </cell>
          <cell r="E206" t="str">
            <v>Lõiv</v>
          </cell>
          <cell r="F206">
            <v>37206032710</v>
          </cell>
          <cell r="G206" t="str">
            <v>Eesti</v>
          </cell>
          <cell r="H206">
            <v>1972</v>
          </cell>
          <cell r="I206" t="str">
            <v>M50-54</v>
          </cell>
          <cell r="J206">
            <v>45068</v>
          </cell>
          <cell r="K206">
            <v>45291</v>
          </cell>
          <cell r="L206" t="str">
            <v>TRI</v>
          </cell>
          <cell r="M206" t="str">
            <v>MTÜ Trismile</v>
          </cell>
          <cell r="N206" t="str">
            <v>Eesti Jalgratturite Liit</v>
          </cell>
          <cell r="O206">
            <v>80057497</v>
          </cell>
          <cell r="P206" t="str">
            <v>Aktiivne/kehtib</v>
          </cell>
        </row>
        <row r="207">
          <cell r="A207">
            <v>2006112</v>
          </cell>
          <cell r="B207">
            <v>10082679346</v>
          </cell>
          <cell r="C207" t="str">
            <v>Margus Kelk</v>
          </cell>
          <cell r="D207" t="str">
            <v>Margus</v>
          </cell>
          <cell r="E207" t="str">
            <v>Kelk</v>
          </cell>
          <cell r="F207">
            <v>36706092710</v>
          </cell>
          <cell r="G207" t="str">
            <v>Eesti</v>
          </cell>
          <cell r="H207">
            <v>1967</v>
          </cell>
          <cell r="I207" t="str">
            <v>M55-59</v>
          </cell>
          <cell r="J207">
            <v>45068</v>
          </cell>
          <cell r="K207">
            <v>45291</v>
          </cell>
          <cell r="N207" t="str">
            <v>Eesti Jalgratturite Liit</v>
          </cell>
          <cell r="O207">
            <v>80057497</v>
          </cell>
          <cell r="P207" t="str">
            <v>Aktiivne/kehtib</v>
          </cell>
        </row>
        <row r="208">
          <cell r="A208">
            <v>2002682</v>
          </cell>
          <cell r="B208">
            <v>10010889343</v>
          </cell>
          <cell r="C208" t="str">
            <v>Ardo Oks</v>
          </cell>
          <cell r="D208" t="str">
            <v>Ardo</v>
          </cell>
          <cell r="E208" t="str">
            <v>Oks</v>
          </cell>
          <cell r="F208">
            <v>39807042755</v>
          </cell>
          <cell r="G208" t="str">
            <v>Eesti</v>
          </cell>
          <cell r="H208">
            <v>1998</v>
          </cell>
          <cell r="I208" t="str">
            <v>ME</v>
          </cell>
          <cell r="J208">
            <v>45068</v>
          </cell>
          <cell r="K208">
            <v>45291</v>
          </cell>
          <cell r="L208" t="str">
            <v>PEL</v>
          </cell>
          <cell r="M208" t="str">
            <v>MTÜ PELOTON</v>
          </cell>
          <cell r="N208" t="str">
            <v>Eesti Jalgratturite Liit</v>
          </cell>
          <cell r="O208">
            <v>80057497</v>
          </cell>
          <cell r="P208" t="str">
            <v>Aktiivne/kehtib</v>
          </cell>
        </row>
        <row r="209">
          <cell r="A209">
            <v>2004952</v>
          </cell>
          <cell r="B209">
            <v>10015984671</v>
          </cell>
          <cell r="C209" t="str">
            <v>Tatjana Dobolina</v>
          </cell>
          <cell r="D209" t="str">
            <v>Tatjana</v>
          </cell>
          <cell r="E209" t="str">
            <v>Dobolina</v>
          </cell>
          <cell r="F209">
            <v>48408070349</v>
          </cell>
          <cell r="G209" t="str">
            <v>Eesti</v>
          </cell>
          <cell r="H209">
            <v>1984</v>
          </cell>
          <cell r="I209" t="str">
            <v>N35-39</v>
          </cell>
          <cell r="J209">
            <v>45068</v>
          </cell>
          <cell r="K209">
            <v>45291</v>
          </cell>
          <cell r="L209" t="str">
            <v>SPR</v>
          </cell>
          <cell r="M209" t="str">
            <v>SPORDIKLUBI KAYABA</v>
          </cell>
          <cell r="N209" t="str">
            <v>Eesti Jalgratturite Liit</v>
          </cell>
          <cell r="O209">
            <v>80057497</v>
          </cell>
          <cell r="P209" t="str">
            <v>Aktiivne/kehtib</v>
          </cell>
        </row>
        <row r="210">
          <cell r="A210">
            <v>2009591</v>
          </cell>
          <cell r="B210">
            <v>10096013816</v>
          </cell>
          <cell r="C210" t="str">
            <v>Ahto Pärt</v>
          </cell>
          <cell r="D210" t="str">
            <v>Ahto</v>
          </cell>
          <cell r="E210" t="str">
            <v>Pärt</v>
          </cell>
          <cell r="F210">
            <v>36206176033</v>
          </cell>
          <cell r="G210" t="str">
            <v>Eesti</v>
          </cell>
          <cell r="H210">
            <v>1962</v>
          </cell>
          <cell r="I210" t="str">
            <v>M60-64</v>
          </cell>
          <cell r="J210">
            <v>45067</v>
          </cell>
          <cell r="K210">
            <v>45291</v>
          </cell>
          <cell r="N210" t="str">
            <v>Eesti Jalgratturite Liit</v>
          </cell>
          <cell r="O210">
            <v>80057497</v>
          </cell>
          <cell r="P210" t="str">
            <v>Aktiivne/kehtib</v>
          </cell>
        </row>
        <row r="211">
          <cell r="A211">
            <v>2004813</v>
          </cell>
          <cell r="B211">
            <v>10011870053</v>
          </cell>
          <cell r="C211" t="str">
            <v>Raimo Kivioja</v>
          </cell>
          <cell r="D211" t="str">
            <v>Raimo</v>
          </cell>
          <cell r="E211" t="str">
            <v>Kivioja</v>
          </cell>
          <cell r="F211">
            <v>38312116026</v>
          </cell>
          <cell r="G211" t="str">
            <v>Eesti</v>
          </cell>
          <cell r="H211">
            <v>1983</v>
          </cell>
          <cell r="I211" t="str">
            <v>M40-44</v>
          </cell>
          <cell r="J211">
            <v>45065</v>
          </cell>
          <cell r="K211">
            <v>45291</v>
          </cell>
          <cell r="L211" t="str">
            <v>SIP</v>
          </cell>
          <cell r="M211" t="str">
            <v>RAKVERE RATTAKLUBI SIPLASED</v>
          </cell>
          <cell r="N211" t="str">
            <v>Eesti Jalgratturite Liit</v>
          </cell>
          <cell r="O211">
            <v>80057497</v>
          </cell>
          <cell r="P211" t="str">
            <v>Aktiivne/kehtib</v>
          </cell>
        </row>
        <row r="212">
          <cell r="A212">
            <v>2012520</v>
          </cell>
          <cell r="B212">
            <v>10118251670</v>
          </cell>
          <cell r="C212" t="str">
            <v>Triin Kull</v>
          </cell>
          <cell r="D212" t="str">
            <v>Triin</v>
          </cell>
          <cell r="E212" t="str">
            <v>Kull</v>
          </cell>
          <cell r="F212">
            <v>48102225229</v>
          </cell>
          <cell r="G212" t="str">
            <v>Eesti</v>
          </cell>
          <cell r="H212">
            <v>1981</v>
          </cell>
          <cell r="I212" t="str">
            <v>N40-44</v>
          </cell>
          <cell r="J212">
            <v>45065</v>
          </cell>
          <cell r="K212">
            <v>45291</v>
          </cell>
          <cell r="N212" t="str">
            <v>Eesti Jalgratturite Liit</v>
          </cell>
          <cell r="O212">
            <v>80057497</v>
          </cell>
          <cell r="P212" t="str">
            <v>Aktiivne/kehtib</v>
          </cell>
        </row>
        <row r="213">
          <cell r="A213">
            <v>2000053</v>
          </cell>
          <cell r="B213">
            <v>10002516930</v>
          </cell>
          <cell r="C213" t="str">
            <v>Gerd Kodanik</v>
          </cell>
          <cell r="D213" t="str">
            <v>Gerd</v>
          </cell>
          <cell r="E213" t="str">
            <v>Kodanik</v>
          </cell>
          <cell r="F213">
            <v>38208102729</v>
          </cell>
          <cell r="G213" t="str">
            <v>Eesti</v>
          </cell>
          <cell r="H213">
            <v>1982</v>
          </cell>
          <cell r="I213" t="str">
            <v>M40-44</v>
          </cell>
          <cell r="J213">
            <v>45064</v>
          </cell>
          <cell r="K213">
            <v>45291</v>
          </cell>
          <cell r="N213" t="str">
            <v>Eesti Jalgratturite Liit</v>
          </cell>
          <cell r="O213">
            <v>80057497</v>
          </cell>
          <cell r="P213" t="str">
            <v>Aktiivne/kehtib</v>
          </cell>
        </row>
        <row r="214">
          <cell r="A214">
            <v>2015572</v>
          </cell>
          <cell r="B214">
            <v>10142748113</v>
          </cell>
          <cell r="C214" t="str">
            <v>Kätlin Kotkasets</v>
          </cell>
          <cell r="D214" t="str">
            <v>Kätlin</v>
          </cell>
          <cell r="E214" t="str">
            <v>Kotkasets</v>
          </cell>
          <cell r="F214">
            <v>48601032711</v>
          </cell>
          <cell r="G214" t="str">
            <v>Eesti</v>
          </cell>
          <cell r="H214">
            <v>1986</v>
          </cell>
          <cell r="I214" t="str">
            <v>NE</v>
          </cell>
          <cell r="J214">
            <v>45064</v>
          </cell>
          <cell r="K214">
            <v>45291</v>
          </cell>
          <cell r="L214" t="str">
            <v>PEL</v>
          </cell>
          <cell r="M214" t="str">
            <v>MTÜ PELOTON</v>
          </cell>
          <cell r="N214" t="str">
            <v>Eesti Jalgratturite Liit</v>
          </cell>
          <cell r="O214">
            <v>80057497</v>
          </cell>
          <cell r="P214" t="str">
            <v>Aktiivne/kehtib</v>
          </cell>
        </row>
        <row r="215">
          <cell r="A215">
            <v>2001120</v>
          </cell>
          <cell r="B215">
            <v>10001590881</v>
          </cell>
          <cell r="C215" t="str">
            <v>Markku Ainsalu</v>
          </cell>
          <cell r="D215" t="str">
            <v>Markku</v>
          </cell>
          <cell r="E215" t="str">
            <v>Ainsalu</v>
          </cell>
          <cell r="F215">
            <v>37911092720</v>
          </cell>
          <cell r="G215" t="str">
            <v>Eesti</v>
          </cell>
          <cell r="H215">
            <v>1979</v>
          </cell>
          <cell r="I215" t="str">
            <v>M40-44</v>
          </cell>
          <cell r="J215">
            <v>45063</v>
          </cell>
          <cell r="K215">
            <v>45291</v>
          </cell>
          <cell r="L215" t="str">
            <v>PRO</v>
          </cell>
          <cell r="M215" t="str">
            <v>PRO JALGRATTURITE KLUBI</v>
          </cell>
          <cell r="N215" t="str">
            <v>Eesti Jalgratturite Liit</v>
          </cell>
          <cell r="O215">
            <v>80057497</v>
          </cell>
          <cell r="P215" t="str">
            <v>Aktiivne/kehtib</v>
          </cell>
        </row>
        <row r="216">
          <cell r="A216">
            <v>2007098</v>
          </cell>
          <cell r="B216">
            <v>10083466662</v>
          </cell>
          <cell r="C216" t="str">
            <v>Urmas Pungar</v>
          </cell>
          <cell r="D216" t="str">
            <v>Urmas</v>
          </cell>
          <cell r="E216" t="str">
            <v>Pungar</v>
          </cell>
          <cell r="F216">
            <v>37609242734</v>
          </cell>
          <cell r="G216" t="str">
            <v>Eesti</v>
          </cell>
          <cell r="H216">
            <v>1976</v>
          </cell>
          <cell r="I216" t="str">
            <v>M45-49</v>
          </cell>
          <cell r="J216">
            <v>45063</v>
          </cell>
          <cell r="K216">
            <v>45291</v>
          </cell>
          <cell r="L216" t="str">
            <v>TYS</v>
          </cell>
          <cell r="M216" t="str">
            <v>TARTU ÜLIKOOLI AKADEEMILINE SPORDIKLUBI</v>
          </cell>
          <cell r="N216" t="str">
            <v>Eesti Jalgratturite Liit</v>
          </cell>
          <cell r="O216">
            <v>80057497</v>
          </cell>
          <cell r="P216" t="str">
            <v>Aktiivne/kehtib</v>
          </cell>
        </row>
        <row r="217">
          <cell r="A217">
            <v>2006659</v>
          </cell>
          <cell r="B217">
            <v>10083136559</v>
          </cell>
          <cell r="C217" t="str">
            <v>Kurmo Neemela</v>
          </cell>
          <cell r="D217" t="str">
            <v>Kurmo</v>
          </cell>
          <cell r="E217" t="str">
            <v>Neemela</v>
          </cell>
          <cell r="F217">
            <v>37006052729</v>
          </cell>
          <cell r="G217" t="str">
            <v>Eesti</v>
          </cell>
          <cell r="H217">
            <v>1970</v>
          </cell>
          <cell r="I217" t="str">
            <v>M50-54</v>
          </cell>
          <cell r="J217">
            <v>45063</v>
          </cell>
          <cell r="K217">
            <v>45291</v>
          </cell>
          <cell r="L217" t="str">
            <v>DYN</v>
          </cell>
          <cell r="M217" t="str">
            <v>SPORDI JA VABAAJA KLUBI DÜNAMO</v>
          </cell>
          <cell r="N217" t="str">
            <v>Eesti Jalgratturite Liit</v>
          </cell>
          <cell r="O217">
            <v>80057497</v>
          </cell>
          <cell r="P217" t="str">
            <v>Aktiivne/kehtib</v>
          </cell>
        </row>
        <row r="218">
          <cell r="A218">
            <v>2010852</v>
          </cell>
          <cell r="B218">
            <v>10106924902</v>
          </cell>
          <cell r="C218" t="str">
            <v>Marten Olo</v>
          </cell>
          <cell r="D218" t="str">
            <v>Marten</v>
          </cell>
          <cell r="E218" t="str">
            <v>Olo</v>
          </cell>
          <cell r="F218">
            <v>50410142713</v>
          </cell>
          <cell r="G218" t="str">
            <v>Eesti</v>
          </cell>
          <cell r="H218">
            <v>2004</v>
          </cell>
          <cell r="I218" t="str">
            <v>MU</v>
          </cell>
          <cell r="J218">
            <v>45063</v>
          </cell>
          <cell r="K218">
            <v>45291</v>
          </cell>
          <cell r="L218" t="str">
            <v>RTR</v>
          </cell>
          <cell r="M218" t="str">
            <v>REIN TAARAMÄE RATTAKLUBI</v>
          </cell>
          <cell r="N218" t="str">
            <v>Eesti Jalgratturite Liit</v>
          </cell>
          <cell r="O218">
            <v>80057497</v>
          </cell>
          <cell r="P218" t="str">
            <v>Aktiivne/kehtib</v>
          </cell>
        </row>
        <row r="219">
          <cell r="A219">
            <v>2008039</v>
          </cell>
          <cell r="B219">
            <v>10084647739</v>
          </cell>
          <cell r="C219" t="str">
            <v>Harri Alfred Koonik</v>
          </cell>
          <cell r="D219" t="str">
            <v>Harri Alfred</v>
          </cell>
          <cell r="E219" t="str">
            <v>Koonik</v>
          </cell>
          <cell r="F219">
            <v>50807197100</v>
          </cell>
          <cell r="G219" t="str">
            <v>Eesti</v>
          </cell>
          <cell r="H219">
            <v>2008</v>
          </cell>
          <cell r="I219" t="str">
            <v>M16</v>
          </cell>
          <cell r="J219">
            <v>45062</v>
          </cell>
          <cell r="K219">
            <v>45291</v>
          </cell>
          <cell r="L219" t="str">
            <v>KJK</v>
          </cell>
          <cell r="M219" t="str">
            <v>MTÜ KALEVI JALGRATTAKOOL</v>
          </cell>
          <cell r="N219" t="str">
            <v>Eesti Jalgratturite Liit</v>
          </cell>
          <cell r="O219">
            <v>80057497</v>
          </cell>
          <cell r="P219" t="str">
            <v>Aktiivne/kehtib</v>
          </cell>
        </row>
        <row r="220">
          <cell r="A220">
            <v>2009850</v>
          </cell>
          <cell r="B220">
            <v>10096406462</v>
          </cell>
          <cell r="C220" t="str">
            <v>Armin Martin Akkel</v>
          </cell>
          <cell r="D220" t="str">
            <v>Armin Martin</v>
          </cell>
          <cell r="E220" t="str">
            <v>Akkel</v>
          </cell>
          <cell r="F220">
            <v>50812187073</v>
          </cell>
          <cell r="G220" t="str">
            <v>Eesti</v>
          </cell>
          <cell r="H220">
            <v>2008</v>
          </cell>
          <cell r="I220" t="str">
            <v>M16</v>
          </cell>
          <cell r="J220">
            <v>45062</v>
          </cell>
          <cell r="K220">
            <v>45291</v>
          </cell>
          <cell r="L220" t="str">
            <v>KJK</v>
          </cell>
          <cell r="M220" t="str">
            <v>MTÜ KALEVI JALGRATTAKOOL</v>
          </cell>
          <cell r="N220" t="str">
            <v>Eesti Jalgratturite Liit</v>
          </cell>
          <cell r="O220">
            <v>80057497</v>
          </cell>
          <cell r="P220" t="str">
            <v>Aktiivne/kehtib</v>
          </cell>
        </row>
        <row r="221">
          <cell r="A221">
            <v>2000545</v>
          </cell>
          <cell r="B221">
            <v>10002312523</v>
          </cell>
          <cell r="C221" t="str">
            <v>Caspar Austa</v>
          </cell>
          <cell r="D221" t="str">
            <v>Caspar</v>
          </cell>
          <cell r="E221" t="str">
            <v>Austa</v>
          </cell>
          <cell r="F221">
            <v>38201282745</v>
          </cell>
          <cell r="G221" t="str">
            <v>Eesti</v>
          </cell>
          <cell r="H221">
            <v>1982</v>
          </cell>
          <cell r="I221" t="str">
            <v>M40-44</v>
          </cell>
          <cell r="J221">
            <v>45062</v>
          </cell>
          <cell r="K221">
            <v>45291</v>
          </cell>
          <cell r="L221" t="str">
            <v>TYS</v>
          </cell>
          <cell r="M221" t="str">
            <v>TARTU ÜLIKOOLI AKADEEMILINE SPORDIKLUBI</v>
          </cell>
          <cell r="N221" t="str">
            <v>Eesti Jalgratturite Liit</v>
          </cell>
          <cell r="O221">
            <v>80057497</v>
          </cell>
          <cell r="P221" t="str">
            <v>Aktiivne/kehtib</v>
          </cell>
        </row>
        <row r="222">
          <cell r="A222">
            <v>2007328</v>
          </cell>
          <cell r="B222">
            <v>10083588419</v>
          </cell>
          <cell r="C222" t="str">
            <v>Aivar Lagenõmm</v>
          </cell>
          <cell r="D222" t="str">
            <v>Aivar</v>
          </cell>
          <cell r="E222" t="str">
            <v>Lagenõmm</v>
          </cell>
          <cell r="F222">
            <v>37205274913</v>
          </cell>
          <cell r="G222" t="str">
            <v>Eesti</v>
          </cell>
          <cell r="H222">
            <v>1972</v>
          </cell>
          <cell r="I222" t="str">
            <v>M50-54</v>
          </cell>
          <cell r="J222">
            <v>45062</v>
          </cell>
          <cell r="K222">
            <v>45291</v>
          </cell>
          <cell r="L222" t="str">
            <v>JJR</v>
          </cell>
          <cell r="M222" t="str">
            <v>JÄRVA-JAANI RATTA- JA SUUSAKLUBI</v>
          </cell>
          <cell r="N222" t="str">
            <v>Eesti Jalgratturite Liit</v>
          </cell>
          <cell r="O222">
            <v>80057497</v>
          </cell>
          <cell r="P222" t="str">
            <v>Aktiivne/kehtib</v>
          </cell>
        </row>
        <row r="223">
          <cell r="A223">
            <v>2005579</v>
          </cell>
          <cell r="B223">
            <v>10082063596</v>
          </cell>
          <cell r="C223" t="str">
            <v>Ervin Luur</v>
          </cell>
          <cell r="D223" t="str">
            <v>Ervin</v>
          </cell>
          <cell r="E223" t="str">
            <v>Luur</v>
          </cell>
          <cell r="F223">
            <v>35710274244</v>
          </cell>
          <cell r="G223" t="str">
            <v>Eesti</v>
          </cell>
          <cell r="H223">
            <v>1957</v>
          </cell>
          <cell r="I223" t="str">
            <v>M65-69</v>
          </cell>
          <cell r="J223">
            <v>45062</v>
          </cell>
          <cell r="K223">
            <v>45291</v>
          </cell>
          <cell r="L223" t="str">
            <v>PLA</v>
          </cell>
          <cell r="M223" t="str">
            <v>PÜHA LOOMAAED</v>
          </cell>
          <cell r="N223" t="str">
            <v>Eesti Jalgratturite Liit</v>
          </cell>
          <cell r="O223">
            <v>80057497</v>
          </cell>
          <cell r="P223" t="str">
            <v>Aktiivne/kehtib</v>
          </cell>
        </row>
        <row r="224">
          <cell r="A224">
            <v>2006837</v>
          </cell>
          <cell r="B224">
            <v>10083370571</v>
          </cell>
          <cell r="C224" t="str">
            <v>Vladimir Pennert</v>
          </cell>
          <cell r="D224" t="str">
            <v>Vladimir</v>
          </cell>
          <cell r="E224" t="str">
            <v>Pennert</v>
          </cell>
          <cell r="F224">
            <v>35312014913</v>
          </cell>
          <cell r="G224" t="str">
            <v>Eesti</v>
          </cell>
          <cell r="H224">
            <v>1953</v>
          </cell>
          <cell r="I224" t="str">
            <v>M70-74</v>
          </cell>
          <cell r="J224">
            <v>45062</v>
          </cell>
          <cell r="K224">
            <v>45291</v>
          </cell>
          <cell r="L224" t="str">
            <v>JJR</v>
          </cell>
          <cell r="M224" t="str">
            <v>JÄRVA-JAANI RATTA- JA SUUSAKLUBI</v>
          </cell>
          <cell r="N224" t="str">
            <v>Eesti Jalgratturite Liit</v>
          </cell>
          <cell r="O224">
            <v>80057497</v>
          </cell>
          <cell r="P224" t="str">
            <v>Aktiivne/kehtib</v>
          </cell>
        </row>
        <row r="225">
          <cell r="A225">
            <v>2012326</v>
          </cell>
          <cell r="B225">
            <v>10118046859</v>
          </cell>
          <cell r="C225" t="str">
            <v>Robin Möll</v>
          </cell>
          <cell r="D225" t="str">
            <v>Robin</v>
          </cell>
          <cell r="E225" t="str">
            <v>Möll</v>
          </cell>
          <cell r="F225">
            <v>50011042722</v>
          </cell>
          <cell r="G225" t="str">
            <v>Eesti</v>
          </cell>
          <cell r="H225">
            <v>2000</v>
          </cell>
          <cell r="I225" t="str">
            <v>ME</v>
          </cell>
          <cell r="J225">
            <v>45062</v>
          </cell>
          <cell r="K225">
            <v>45291</v>
          </cell>
          <cell r="L225" t="str">
            <v>PEL</v>
          </cell>
          <cell r="M225" t="str">
            <v>MTÜ PELOTON</v>
          </cell>
          <cell r="N225" t="str">
            <v>Eesti Jalgratturite Liit</v>
          </cell>
          <cell r="O225">
            <v>80057497</v>
          </cell>
          <cell r="P225" t="str">
            <v>Aktiivne/kehtib</v>
          </cell>
        </row>
        <row r="226">
          <cell r="A226">
            <v>2004318</v>
          </cell>
          <cell r="B226">
            <v>10008724526</v>
          </cell>
          <cell r="C226" t="str">
            <v>Peeter Tarvis</v>
          </cell>
          <cell r="D226" t="str">
            <v>Peeter</v>
          </cell>
          <cell r="E226" t="str">
            <v>Tarvis</v>
          </cell>
          <cell r="F226">
            <v>39312142028</v>
          </cell>
          <cell r="G226" t="str">
            <v>Eesti</v>
          </cell>
          <cell r="H226">
            <v>1993</v>
          </cell>
          <cell r="I226" t="str">
            <v>ME</v>
          </cell>
          <cell r="J226">
            <v>45062</v>
          </cell>
          <cell r="K226">
            <v>45291</v>
          </cell>
          <cell r="L226" t="str">
            <v>JJR</v>
          </cell>
          <cell r="M226" t="str">
            <v>JÄRVA-JAANI RATTA- JA SUUSAKLUBI</v>
          </cell>
          <cell r="N226" t="str">
            <v>Eesti Jalgratturite Liit</v>
          </cell>
          <cell r="O226">
            <v>80057497</v>
          </cell>
          <cell r="P226" t="str">
            <v>Aktiivne/kehtib</v>
          </cell>
        </row>
        <row r="227">
          <cell r="A227">
            <v>2014641</v>
          </cell>
          <cell r="B227">
            <v>10132357187</v>
          </cell>
          <cell r="C227" t="str">
            <v>Tomi Siilbek</v>
          </cell>
          <cell r="D227" t="str">
            <v>Tomi</v>
          </cell>
          <cell r="E227" t="str">
            <v>Siilbek</v>
          </cell>
          <cell r="F227">
            <v>50809057022</v>
          </cell>
          <cell r="G227" t="str">
            <v>Eesti</v>
          </cell>
          <cell r="H227">
            <v>2008</v>
          </cell>
          <cell r="I227" t="str">
            <v>M16</v>
          </cell>
          <cell r="J227">
            <v>45061</v>
          </cell>
          <cell r="K227">
            <v>45291</v>
          </cell>
          <cell r="L227" t="str">
            <v>LER</v>
          </cell>
          <cell r="M227" t="str">
            <v>Otepää Rattaklubi MTÜ</v>
          </cell>
          <cell r="N227" t="str">
            <v>Eesti Jalgratturite Liit</v>
          </cell>
          <cell r="O227">
            <v>80057497</v>
          </cell>
          <cell r="P227" t="str">
            <v>Aktiivne/kehtib</v>
          </cell>
        </row>
        <row r="228">
          <cell r="A228">
            <v>2014654</v>
          </cell>
          <cell r="B228">
            <v>10132357086</v>
          </cell>
          <cell r="C228" t="str">
            <v>Robert Sebastian Heinsar</v>
          </cell>
          <cell r="D228" t="str">
            <v>Robert Sebastian</v>
          </cell>
          <cell r="E228" t="str">
            <v>Heinsar</v>
          </cell>
          <cell r="F228">
            <v>50801186818</v>
          </cell>
          <cell r="G228" t="str">
            <v>Eesti</v>
          </cell>
          <cell r="H228">
            <v>2008</v>
          </cell>
          <cell r="I228" t="str">
            <v>M16</v>
          </cell>
          <cell r="J228">
            <v>45061</v>
          </cell>
          <cell r="K228">
            <v>45291</v>
          </cell>
          <cell r="L228" t="str">
            <v>LER</v>
          </cell>
          <cell r="M228" t="str">
            <v>Otepää Rattaklubi MTÜ</v>
          </cell>
          <cell r="N228" t="str">
            <v>Eesti Jalgratturite Liit</v>
          </cell>
          <cell r="O228">
            <v>80057497</v>
          </cell>
          <cell r="P228" t="str">
            <v>Aktiivne/kehtib</v>
          </cell>
        </row>
        <row r="229">
          <cell r="A229">
            <v>2014942</v>
          </cell>
          <cell r="B229">
            <v>10133947583</v>
          </cell>
          <cell r="C229" t="str">
            <v>Uko Hommik</v>
          </cell>
          <cell r="D229" t="str">
            <v>Uko</v>
          </cell>
          <cell r="E229" t="str">
            <v>Hommik</v>
          </cell>
          <cell r="F229">
            <v>50807246510</v>
          </cell>
          <cell r="G229" t="str">
            <v>Eesti</v>
          </cell>
          <cell r="H229">
            <v>2008</v>
          </cell>
          <cell r="I229" t="str">
            <v>M16</v>
          </cell>
          <cell r="J229">
            <v>45061</v>
          </cell>
          <cell r="K229">
            <v>45291</v>
          </cell>
          <cell r="L229" t="str">
            <v>LER</v>
          </cell>
          <cell r="M229" t="str">
            <v>Otepää Rattaklubi MTÜ</v>
          </cell>
          <cell r="N229" t="str">
            <v>Eesti Jalgratturite Liit</v>
          </cell>
          <cell r="O229">
            <v>80057497</v>
          </cell>
          <cell r="P229" t="str">
            <v>Aktiivne/kehtib</v>
          </cell>
        </row>
        <row r="230">
          <cell r="A230">
            <v>2013532</v>
          </cell>
          <cell r="B230">
            <v>10003218966</v>
          </cell>
          <cell r="C230" t="str">
            <v>Laura Lepasalu</v>
          </cell>
          <cell r="D230" t="str">
            <v>Laura</v>
          </cell>
          <cell r="E230" t="str">
            <v>Lepasalu</v>
          </cell>
          <cell r="F230">
            <v>48607292740</v>
          </cell>
          <cell r="G230" t="str">
            <v>Eesti</v>
          </cell>
          <cell r="H230">
            <v>1986</v>
          </cell>
          <cell r="I230" t="str">
            <v>NE</v>
          </cell>
          <cell r="J230">
            <v>45061</v>
          </cell>
          <cell r="K230">
            <v>45291</v>
          </cell>
          <cell r="N230" t="str">
            <v>Eesti Jalgratturite Liit</v>
          </cell>
          <cell r="O230">
            <v>80057497</v>
          </cell>
          <cell r="P230" t="str">
            <v>Aktiivne/kehtib</v>
          </cell>
        </row>
        <row r="231">
          <cell r="A231">
            <v>2005294</v>
          </cell>
          <cell r="B231">
            <v>10081693582</v>
          </cell>
          <cell r="C231" t="str">
            <v>Kardo Kõiv</v>
          </cell>
          <cell r="D231" t="str">
            <v>Kardo</v>
          </cell>
          <cell r="E231" t="str">
            <v>Kõiv</v>
          </cell>
          <cell r="F231">
            <v>38007180280</v>
          </cell>
          <cell r="G231" t="str">
            <v>Eesti</v>
          </cell>
          <cell r="H231">
            <v>1980</v>
          </cell>
          <cell r="I231" t="str">
            <v>M40-44</v>
          </cell>
          <cell r="J231">
            <v>45058</v>
          </cell>
          <cell r="K231">
            <v>45291</v>
          </cell>
          <cell r="N231" t="str">
            <v>Eesti Jalgratturite Liit</v>
          </cell>
          <cell r="O231">
            <v>80057497</v>
          </cell>
          <cell r="P231" t="str">
            <v>Aktiivne/kehtib</v>
          </cell>
        </row>
        <row r="232">
          <cell r="A232">
            <v>2008592</v>
          </cell>
          <cell r="B232">
            <v>10090426414</v>
          </cell>
          <cell r="C232" t="str">
            <v>Valdur Jaht</v>
          </cell>
          <cell r="D232" t="str">
            <v>Valdur</v>
          </cell>
          <cell r="E232" t="str">
            <v>Jaht</v>
          </cell>
          <cell r="F232">
            <v>38101122716</v>
          </cell>
          <cell r="G232" t="str">
            <v>Eesti</v>
          </cell>
          <cell r="H232">
            <v>1981</v>
          </cell>
          <cell r="I232" t="str">
            <v>M40-44</v>
          </cell>
          <cell r="J232">
            <v>45058</v>
          </cell>
          <cell r="K232">
            <v>45291</v>
          </cell>
          <cell r="N232" t="str">
            <v>Eesti Jalgratturite Liit</v>
          </cell>
          <cell r="O232">
            <v>80057497</v>
          </cell>
          <cell r="P232" t="str">
            <v>Aktiivne/kehtib</v>
          </cell>
        </row>
        <row r="233">
          <cell r="A233">
            <v>2006073</v>
          </cell>
          <cell r="B233">
            <v>10004632439</v>
          </cell>
          <cell r="C233" t="str">
            <v>Allar Karu</v>
          </cell>
          <cell r="D233" t="str">
            <v>Allar</v>
          </cell>
          <cell r="E233" t="str">
            <v>Karu</v>
          </cell>
          <cell r="F233">
            <v>38704100349</v>
          </cell>
          <cell r="G233" t="str">
            <v>Eesti</v>
          </cell>
          <cell r="H233">
            <v>1987</v>
          </cell>
          <cell r="I233" t="str">
            <v>M35-39</v>
          </cell>
          <cell r="J233">
            <v>45057</v>
          </cell>
          <cell r="K233">
            <v>45291</v>
          </cell>
          <cell r="L233" t="str">
            <v>PEL</v>
          </cell>
          <cell r="M233" t="str">
            <v>MTÜ PELOTON</v>
          </cell>
          <cell r="N233" t="str">
            <v>Eesti Jalgratturite Liit</v>
          </cell>
          <cell r="O233">
            <v>80057497</v>
          </cell>
          <cell r="P233" t="str">
            <v>Aktiivne/kehtib</v>
          </cell>
        </row>
        <row r="234">
          <cell r="A234">
            <v>2007632</v>
          </cell>
          <cell r="B234">
            <v>10083991472</v>
          </cell>
          <cell r="C234" t="str">
            <v>Vladimir Vsivtsev</v>
          </cell>
          <cell r="D234" t="str">
            <v>Vladimir</v>
          </cell>
          <cell r="E234" t="str">
            <v>Vsivtsev</v>
          </cell>
          <cell r="F234">
            <v>37911123717</v>
          </cell>
          <cell r="G234" t="str">
            <v>Eesti</v>
          </cell>
          <cell r="H234">
            <v>1979</v>
          </cell>
          <cell r="I234" t="str">
            <v>M40-44</v>
          </cell>
          <cell r="J234">
            <v>45057</v>
          </cell>
          <cell r="K234">
            <v>45291</v>
          </cell>
          <cell r="L234" t="str">
            <v>NRT</v>
          </cell>
          <cell r="M234" t="str">
            <v>MTÜ NarvaRatturid</v>
          </cell>
          <cell r="N234" t="str">
            <v>Eesti Jalgratturite Liit</v>
          </cell>
          <cell r="O234">
            <v>80057497</v>
          </cell>
          <cell r="P234" t="str">
            <v>Aktiivne/kehtib</v>
          </cell>
        </row>
        <row r="235">
          <cell r="A235">
            <v>2005207</v>
          </cell>
          <cell r="B235">
            <v>10081586680</v>
          </cell>
          <cell r="C235" t="str">
            <v>Antti Ööbik</v>
          </cell>
          <cell r="D235" t="str">
            <v>Antti</v>
          </cell>
          <cell r="E235" t="str">
            <v>Ööbik</v>
          </cell>
          <cell r="F235">
            <v>37503140314</v>
          </cell>
          <cell r="G235" t="str">
            <v>Eesti</v>
          </cell>
          <cell r="H235">
            <v>1975</v>
          </cell>
          <cell r="I235" t="str">
            <v>M45-49</v>
          </cell>
          <cell r="J235">
            <v>45057</v>
          </cell>
          <cell r="K235">
            <v>45291</v>
          </cell>
          <cell r="L235" t="str">
            <v>RRK</v>
          </cell>
          <cell r="M235" t="str">
            <v>Rae Rattaklubi</v>
          </cell>
          <cell r="N235" t="str">
            <v>Eesti Jalgratturite Liit</v>
          </cell>
          <cell r="O235">
            <v>80057497</v>
          </cell>
          <cell r="P235" t="str">
            <v>Aktiivne/kehtib</v>
          </cell>
        </row>
        <row r="236">
          <cell r="A236">
            <v>2006138</v>
          </cell>
          <cell r="B236">
            <v>10067192688</v>
          </cell>
          <cell r="C236" t="str">
            <v>Emeri Lepp</v>
          </cell>
          <cell r="D236" t="str">
            <v>Emeri</v>
          </cell>
          <cell r="E236" t="str">
            <v>Lepp</v>
          </cell>
          <cell r="F236">
            <v>37603044239</v>
          </cell>
          <cell r="G236" t="str">
            <v>Eesti</v>
          </cell>
          <cell r="H236">
            <v>1976</v>
          </cell>
          <cell r="I236" t="str">
            <v>M45-49</v>
          </cell>
          <cell r="J236">
            <v>45056</v>
          </cell>
          <cell r="K236">
            <v>45291</v>
          </cell>
          <cell r="M236" t="str">
            <v>Suusasemud</v>
          </cell>
          <cell r="N236" t="str">
            <v>Eesti Jalgratturite Liit</v>
          </cell>
          <cell r="O236">
            <v>80057497</v>
          </cell>
          <cell r="P236" t="str">
            <v>Aktiivne/kehtib</v>
          </cell>
        </row>
        <row r="237">
          <cell r="A237">
            <v>2005883</v>
          </cell>
          <cell r="B237">
            <v>10063682706</v>
          </cell>
          <cell r="C237" t="str">
            <v>Karl Lausing</v>
          </cell>
          <cell r="D237" t="str">
            <v>Karl</v>
          </cell>
          <cell r="E237" t="str">
            <v>Lausing</v>
          </cell>
          <cell r="F237">
            <v>50202042740</v>
          </cell>
          <cell r="G237" t="str">
            <v>Eesti</v>
          </cell>
          <cell r="H237">
            <v>2002</v>
          </cell>
          <cell r="I237" t="str">
            <v>Hobirattur</v>
          </cell>
          <cell r="J237">
            <v>45055</v>
          </cell>
          <cell r="K237">
            <v>45291</v>
          </cell>
          <cell r="L237" t="str">
            <v>AIR</v>
          </cell>
          <cell r="M237" t="str">
            <v>SPORDIKLUBI AIRPARK</v>
          </cell>
          <cell r="N237" t="str">
            <v>Eesti Jalgratturite Liit</v>
          </cell>
          <cell r="O237">
            <v>80057497</v>
          </cell>
          <cell r="P237" t="str">
            <v>Aktiivne/kehtib</v>
          </cell>
        </row>
        <row r="238">
          <cell r="A238">
            <v>2015543</v>
          </cell>
          <cell r="B238">
            <v>10142511572</v>
          </cell>
          <cell r="C238" t="str">
            <v>Tõnis Toomsalu</v>
          </cell>
          <cell r="D238" t="str">
            <v>Tõnis</v>
          </cell>
          <cell r="E238" t="str">
            <v>Toomsalu</v>
          </cell>
          <cell r="F238">
            <v>35211076015</v>
          </cell>
          <cell r="G238" t="str">
            <v>Eesti</v>
          </cell>
          <cell r="H238">
            <v>1952</v>
          </cell>
          <cell r="I238" t="str">
            <v>M70-74</v>
          </cell>
          <cell r="J238">
            <v>45055</v>
          </cell>
          <cell r="K238">
            <v>45291</v>
          </cell>
          <cell r="N238" t="str">
            <v>Eesti Jalgratturite Liit</v>
          </cell>
          <cell r="O238">
            <v>80057497</v>
          </cell>
          <cell r="P238" t="str">
            <v>Aktiivne/kehtib</v>
          </cell>
        </row>
        <row r="239">
          <cell r="A239">
            <v>2015514</v>
          </cell>
          <cell r="B239">
            <v>10142510663</v>
          </cell>
          <cell r="C239" t="str">
            <v>Sergei Rõbin</v>
          </cell>
          <cell r="D239" t="str">
            <v>Sergei</v>
          </cell>
          <cell r="E239" t="str">
            <v>Rõbin</v>
          </cell>
          <cell r="F239">
            <v>51301060172</v>
          </cell>
          <cell r="G239" t="str">
            <v>Eesti</v>
          </cell>
          <cell r="H239">
            <v>2013</v>
          </cell>
          <cell r="I239" t="str">
            <v>M10</v>
          </cell>
          <cell r="J239">
            <v>45054</v>
          </cell>
          <cell r="K239">
            <v>45291</v>
          </cell>
          <cell r="L239" t="str">
            <v>KJK</v>
          </cell>
          <cell r="M239" t="str">
            <v>MTÜ KALEVI JALGRATTAKOOL</v>
          </cell>
          <cell r="N239" t="str">
            <v>Eesti Jalgratturite Liit</v>
          </cell>
          <cell r="O239">
            <v>80057497</v>
          </cell>
          <cell r="P239" t="str">
            <v>Aktiivne/kehtib</v>
          </cell>
        </row>
        <row r="240">
          <cell r="A240">
            <v>2015501</v>
          </cell>
          <cell r="B240">
            <v>10142510562</v>
          </cell>
          <cell r="C240" t="str">
            <v>Sebastian Paumets</v>
          </cell>
          <cell r="D240" t="str">
            <v>Sebastian</v>
          </cell>
          <cell r="E240" t="str">
            <v>Paumets</v>
          </cell>
          <cell r="F240">
            <v>51409120160</v>
          </cell>
          <cell r="G240" t="str">
            <v>Eesti</v>
          </cell>
          <cell r="H240">
            <v>2014</v>
          </cell>
          <cell r="I240" t="str">
            <v>M10</v>
          </cell>
          <cell r="J240">
            <v>45054</v>
          </cell>
          <cell r="K240">
            <v>45291</v>
          </cell>
          <cell r="L240" t="str">
            <v>KJK</v>
          </cell>
          <cell r="M240" t="str">
            <v>MTÜ KALEVI JALGRATTAKOOL</v>
          </cell>
          <cell r="N240" t="str">
            <v>Eesti Jalgratturite Liit</v>
          </cell>
          <cell r="O240">
            <v>80057497</v>
          </cell>
          <cell r="P240" t="str">
            <v>Aktiivne/kehtib</v>
          </cell>
        </row>
        <row r="241">
          <cell r="A241">
            <v>2014133</v>
          </cell>
          <cell r="B241">
            <v>10131244115</v>
          </cell>
          <cell r="C241" t="str">
            <v>Gregor Kiis</v>
          </cell>
          <cell r="D241" t="str">
            <v>Gregor</v>
          </cell>
          <cell r="E241" t="str">
            <v>Kiis</v>
          </cell>
          <cell r="F241">
            <v>51404220272</v>
          </cell>
          <cell r="G241" t="str">
            <v>Eesti</v>
          </cell>
          <cell r="H241">
            <v>2014</v>
          </cell>
          <cell r="I241" t="str">
            <v>M10</v>
          </cell>
          <cell r="J241">
            <v>45054</v>
          </cell>
          <cell r="K241">
            <v>45291</v>
          </cell>
          <cell r="L241" t="str">
            <v>KJK</v>
          </cell>
          <cell r="M241" t="str">
            <v>MTÜ KALEVI JALGRATTAKOOL</v>
          </cell>
          <cell r="N241" t="str">
            <v>Eesti Jalgratturite Liit</v>
          </cell>
          <cell r="O241">
            <v>80057497</v>
          </cell>
          <cell r="P241" t="str">
            <v>Aktiivne/kehtib</v>
          </cell>
        </row>
        <row r="242">
          <cell r="A242">
            <v>2014780</v>
          </cell>
          <cell r="B242">
            <v>10132643642</v>
          </cell>
          <cell r="C242" t="str">
            <v>Georg Ruubel</v>
          </cell>
          <cell r="D242" t="str">
            <v>Georg</v>
          </cell>
          <cell r="E242" t="str">
            <v>Ruubel</v>
          </cell>
          <cell r="F242">
            <v>51402120212</v>
          </cell>
          <cell r="G242" t="str">
            <v>Eesti</v>
          </cell>
          <cell r="H242">
            <v>2014</v>
          </cell>
          <cell r="I242" t="str">
            <v>M10</v>
          </cell>
          <cell r="J242">
            <v>45054</v>
          </cell>
          <cell r="K242">
            <v>45291</v>
          </cell>
          <cell r="L242" t="str">
            <v>AIR</v>
          </cell>
          <cell r="M242" t="str">
            <v>SPORDIKLUBI AIRPARK</v>
          </cell>
          <cell r="N242" t="str">
            <v>Eesti Jalgratturite Liit</v>
          </cell>
          <cell r="O242">
            <v>80057497</v>
          </cell>
          <cell r="P242" t="str">
            <v>Aktiivne/kehtib</v>
          </cell>
        </row>
        <row r="243">
          <cell r="A243">
            <v>2015527</v>
          </cell>
          <cell r="B243">
            <v>10142510966</v>
          </cell>
          <cell r="C243" t="str">
            <v>Kenneth Keian</v>
          </cell>
          <cell r="D243" t="str">
            <v>Kenneth</v>
          </cell>
          <cell r="E243" t="str">
            <v>Keian</v>
          </cell>
          <cell r="F243">
            <v>51203060048</v>
          </cell>
          <cell r="G243" t="str">
            <v>Eesti</v>
          </cell>
          <cell r="H243">
            <v>2012</v>
          </cell>
          <cell r="I243" t="str">
            <v>M12</v>
          </cell>
          <cell r="J243">
            <v>45054</v>
          </cell>
          <cell r="K243">
            <v>45291</v>
          </cell>
          <cell r="L243" t="str">
            <v>KJK</v>
          </cell>
          <cell r="M243" t="str">
            <v>MTÜ KALEVI JALGRATTAKOOL</v>
          </cell>
          <cell r="N243" t="str">
            <v>Eesti Jalgratturite Liit</v>
          </cell>
          <cell r="O243">
            <v>80057497</v>
          </cell>
          <cell r="P243" t="str">
            <v>Aktiivne/kehtib</v>
          </cell>
        </row>
        <row r="244">
          <cell r="A244">
            <v>2010975</v>
          </cell>
          <cell r="B244">
            <v>10106943288</v>
          </cell>
          <cell r="C244" t="str">
            <v>Kaarel Laansoo</v>
          </cell>
          <cell r="D244" t="str">
            <v>Kaarel</v>
          </cell>
          <cell r="E244" t="str">
            <v>Laansoo</v>
          </cell>
          <cell r="F244">
            <v>51204210128</v>
          </cell>
          <cell r="G244" t="str">
            <v>Eesti</v>
          </cell>
          <cell r="H244">
            <v>2012</v>
          </cell>
          <cell r="I244" t="str">
            <v>M12</v>
          </cell>
          <cell r="J244">
            <v>45054</v>
          </cell>
          <cell r="K244">
            <v>45291</v>
          </cell>
          <cell r="L244" t="str">
            <v>KJK</v>
          </cell>
          <cell r="M244" t="str">
            <v>MTÜ KALEVI JALGRATTAKOOL</v>
          </cell>
          <cell r="N244" t="str">
            <v>Eesti Jalgratturite Liit</v>
          </cell>
          <cell r="O244">
            <v>80057497</v>
          </cell>
          <cell r="P244" t="str">
            <v>Aktiivne/kehtib</v>
          </cell>
        </row>
        <row r="245">
          <cell r="A245">
            <v>2014159</v>
          </cell>
          <cell r="B245">
            <v>10131243913</v>
          </cell>
          <cell r="C245" t="str">
            <v>Jasper Aleksander Teder</v>
          </cell>
          <cell r="D245" t="str">
            <v>Jasper Aleksander</v>
          </cell>
          <cell r="E245" t="str">
            <v>Teder</v>
          </cell>
          <cell r="F245">
            <v>51202270073</v>
          </cell>
          <cell r="G245" t="str">
            <v>Eesti</v>
          </cell>
          <cell r="H245">
            <v>2012</v>
          </cell>
          <cell r="I245" t="str">
            <v>M12</v>
          </cell>
          <cell r="J245">
            <v>45054</v>
          </cell>
          <cell r="K245">
            <v>45291</v>
          </cell>
          <cell r="L245" t="str">
            <v>KJK</v>
          </cell>
          <cell r="M245" t="str">
            <v>MTÜ KALEVI JALGRATTAKOOL</v>
          </cell>
          <cell r="N245" t="str">
            <v>Eesti Jalgratturite Liit</v>
          </cell>
          <cell r="O245">
            <v>80057497</v>
          </cell>
          <cell r="P245" t="str">
            <v>Aktiivne/kehtib</v>
          </cell>
        </row>
        <row r="246">
          <cell r="A246">
            <v>2015475</v>
          </cell>
          <cell r="B246">
            <v>10142422959</v>
          </cell>
          <cell r="C246" t="str">
            <v>Roger Ruubel</v>
          </cell>
          <cell r="D246" t="str">
            <v>Roger</v>
          </cell>
          <cell r="E246" t="str">
            <v>Ruubel</v>
          </cell>
          <cell r="F246">
            <v>51605050096</v>
          </cell>
          <cell r="G246" t="str">
            <v>Eesti</v>
          </cell>
          <cell r="H246">
            <v>2016</v>
          </cell>
          <cell r="I246" t="str">
            <v>M8</v>
          </cell>
          <cell r="J246">
            <v>45054</v>
          </cell>
          <cell r="K246">
            <v>45291</v>
          </cell>
          <cell r="L246" t="str">
            <v>AIR</v>
          </cell>
          <cell r="M246" t="str">
            <v>SPORDIKLUBI AIRPARK</v>
          </cell>
          <cell r="N246" t="str">
            <v>Eesti Jalgratturite Liit</v>
          </cell>
          <cell r="O246">
            <v>80057497</v>
          </cell>
          <cell r="P246" t="str">
            <v>Aktiivne/kehtib</v>
          </cell>
        </row>
        <row r="247">
          <cell r="A247">
            <v>2015488</v>
          </cell>
          <cell r="B247">
            <v>10142510158</v>
          </cell>
          <cell r="C247" t="str">
            <v>Eliise Vuin</v>
          </cell>
          <cell r="D247" t="str">
            <v>Eliise</v>
          </cell>
          <cell r="E247" t="str">
            <v>Vuin</v>
          </cell>
          <cell r="F247">
            <v>61409050226</v>
          </cell>
          <cell r="G247" t="str">
            <v>Eesti</v>
          </cell>
          <cell r="H247">
            <v>2014</v>
          </cell>
          <cell r="I247" t="str">
            <v>N10</v>
          </cell>
          <cell r="J247">
            <v>45054</v>
          </cell>
          <cell r="K247">
            <v>45291</v>
          </cell>
          <cell r="L247" t="str">
            <v>KJK</v>
          </cell>
          <cell r="M247" t="str">
            <v>MTÜ KALEVI JALGRATTAKOOL</v>
          </cell>
          <cell r="N247" t="str">
            <v>Eesti Jalgratturite Liit</v>
          </cell>
          <cell r="O247">
            <v>80057497</v>
          </cell>
          <cell r="P247" t="str">
            <v>Aktiivne/kehtib</v>
          </cell>
        </row>
        <row r="248">
          <cell r="A248">
            <v>2015491</v>
          </cell>
          <cell r="B248">
            <v>10142510259</v>
          </cell>
          <cell r="C248" t="str">
            <v>Sabrina Frosch</v>
          </cell>
          <cell r="D248" t="str">
            <v>Sabrina</v>
          </cell>
          <cell r="E248" t="str">
            <v>Frosch</v>
          </cell>
          <cell r="F248">
            <v>61101060091</v>
          </cell>
          <cell r="G248" t="str">
            <v>Eesti</v>
          </cell>
          <cell r="H248">
            <v>2011</v>
          </cell>
          <cell r="I248" t="str">
            <v>N12</v>
          </cell>
          <cell r="J248">
            <v>45054</v>
          </cell>
          <cell r="K248">
            <v>45291</v>
          </cell>
          <cell r="L248" t="str">
            <v>KTM</v>
          </cell>
          <cell r="M248" t="str">
            <v>MTÜ KLUBI TARTU MARATON</v>
          </cell>
          <cell r="N248" t="str">
            <v>Eesti Jalgratturite Liit</v>
          </cell>
          <cell r="O248">
            <v>80057497</v>
          </cell>
          <cell r="P248" t="str">
            <v>Aktiivne/kehtib</v>
          </cell>
        </row>
        <row r="249">
          <cell r="A249">
            <v>2014146</v>
          </cell>
          <cell r="B249">
            <v>10131244014</v>
          </cell>
          <cell r="C249" t="str">
            <v>Isabel Kiis</v>
          </cell>
          <cell r="D249" t="str">
            <v>Isabel</v>
          </cell>
          <cell r="E249" t="str">
            <v>Kiis</v>
          </cell>
          <cell r="F249">
            <v>61202110059</v>
          </cell>
          <cell r="G249" t="str">
            <v>Eesti</v>
          </cell>
          <cell r="H249">
            <v>2012</v>
          </cell>
          <cell r="I249" t="str">
            <v>N12</v>
          </cell>
          <cell r="J249">
            <v>45054</v>
          </cell>
          <cell r="K249">
            <v>45291</v>
          </cell>
          <cell r="L249" t="str">
            <v>KJK</v>
          </cell>
          <cell r="M249" t="str">
            <v>MTÜ KALEVI JALGRATTAKOOL</v>
          </cell>
          <cell r="N249" t="str">
            <v>Eesti Jalgratturite Liit</v>
          </cell>
          <cell r="O249">
            <v>80057497</v>
          </cell>
          <cell r="P249" t="str">
            <v>Aktiivne/kehtib</v>
          </cell>
        </row>
        <row r="250">
          <cell r="A250">
            <v>2011440</v>
          </cell>
          <cell r="B250">
            <v>10107500737</v>
          </cell>
          <cell r="C250" t="str">
            <v>Iti-Kärt Lehtmets</v>
          </cell>
          <cell r="D250" t="str">
            <v>Iti-Kärt</v>
          </cell>
          <cell r="E250" t="str">
            <v>Lehtmets</v>
          </cell>
          <cell r="F250">
            <v>48202022729</v>
          </cell>
          <cell r="G250" t="str">
            <v>Eesti</v>
          </cell>
          <cell r="H250">
            <v>1982</v>
          </cell>
          <cell r="I250" t="str">
            <v>N40-44</v>
          </cell>
          <cell r="J250">
            <v>45054</v>
          </cell>
          <cell r="K250">
            <v>45291</v>
          </cell>
          <cell r="L250" t="str">
            <v>KJK</v>
          </cell>
          <cell r="M250" t="str">
            <v>MTÜ KALEVI JALGRATTAKOOL</v>
          </cell>
          <cell r="N250" t="str">
            <v>Eesti Jalgratturite Liit</v>
          </cell>
          <cell r="O250">
            <v>80057497</v>
          </cell>
          <cell r="P250" t="str">
            <v>Aktiivne/kehtib</v>
          </cell>
        </row>
        <row r="251">
          <cell r="A251">
            <v>2014337</v>
          </cell>
          <cell r="B251">
            <v>10131502173</v>
          </cell>
          <cell r="C251" t="str">
            <v>Rolef Luts</v>
          </cell>
          <cell r="D251" t="str">
            <v>Rolef</v>
          </cell>
          <cell r="E251" t="str">
            <v>Luts</v>
          </cell>
          <cell r="F251">
            <v>51201030094</v>
          </cell>
          <cell r="G251" t="str">
            <v>Eesti</v>
          </cell>
          <cell r="H251">
            <v>2012</v>
          </cell>
          <cell r="I251" t="str">
            <v>M12</v>
          </cell>
          <cell r="J251">
            <v>45053</v>
          </cell>
          <cell r="K251">
            <v>45291</v>
          </cell>
          <cell r="L251" t="str">
            <v>AIR</v>
          </cell>
          <cell r="M251" t="str">
            <v>SPORDIKLUBI AIRPARK</v>
          </cell>
          <cell r="N251" t="str">
            <v>Eesti Jalgratturite Liit</v>
          </cell>
          <cell r="O251">
            <v>80057497</v>
          </cell>
          <cell r="P251" t="str">
            <v>Aktiivne/kehtib</v>
          </cell>
        </row>
        <row r="252">
          <cell r="A252">
            <v>2009588</v>
          </cell>
          <cell r="B252">
            <v>10063682807</v>
          </cell>
          <cell r="C252" t="str">
            <v>Kristen Põder</v>
          </cell>
          <cell r="D252" t="str">
            <v>Kristen</v>
          </cell>
          <cell r="E252" t="str">
            <v>Põder</v>
          </cell>
          <cell r="F252">
            <v>39202180850</v>
          </cell>
          <cell r="G252" t="str">
            <v>Eesti</v>
          </cell>
          <cell r="H252">
            <v>1992</v>
          </cell>
          <cell r="I252" t="str">
            <v>ME</v>
          </cell>
          <cell r="J252">
            <v>45053</v>
          </cell>
          <cell r="K252">
            <v>45291</v>
          </cell>
          <cell r="N252" t="str">
            <v>Eesti Jalgratturite Liit</v>
          </cell>
          <cell r="O252">
            <v>80057497</v>
          </cell>
          <cell r="P252" t="str">
            <v>Aktiivne/kehtib</v>
          </cell>
        </row>
        <row r="253">
          <cell r="A253">
            <v>2004677</v>
          </cell>
          <cell r="B253">
            <v>10080726515</v>
          </cell>
          <cell r="C253" t="str">
            <v>Marten Looväli</v>
          </cell>
          <cell r="D253" t="str">
            <v>Marten</v>
          </cell>
          <cell r="E253" t="str">
            <v>Looväli</v>
          </cell>
          <cell r="F253">
            <v>50906227102</v>
          </cell>
          <cell r="G253" t="str">
            <v>Eesti</v>
          </cell>
          <cell r="H253">
            <v>2009</v>
          </cell>
          <cell r="I253" t="str">
            <v>M14</v>
          </cell>
          <cell r="J253">
            <v>45052</v>
          </cell>
          <cell r="K253">
            <v>45291</v>
          </cell>
          <cell r="L253" t="str">
            <v>BMT</v>
          </cell>
          <cell r="M253" t="str">
            <v>BMX Tallinn MTÜ</v>
          </cell>
          <cell r="N253" t="str">
            <v>Eesti Jalgratturite Liit</v>
          </cell>
          <cell r="O253">
            <v>80057497</v>
          </cell>
          <cell r="P253" t="str">
            <v>Aktiivne/kehtib</v>
          </cell>
        </row>
        <row r="254">
          <cell r="A254">
            <v>2013985</v>
          </cell>
          <cell r="B254">
            <v>10130682323</v>
          </cell>
          <cell r="C254" t="str">
            <v>Sebastian Rang</v>
          </cell>
          <cell r="D254" t="str">
            <v>Sebastian</v>
          </cell>
          <cell r="E254" t="str">
            <v>Rang</v>
          </cell>
          <cell r="F254">
            <v>51301020100</v>
          </cell>
          <cell r="G254" t="str">
            <v>Eesti</v>
          </cell>
          <cell r="H254">
            <v>2013</v>
          </cell>
          <cell r="I254" t="str">
            <v>M10</v>
          </cell>
          <cell r="J254">
            <v>45050</v>
          </cell>
          <cell r="K254">
            <v>45291</v>
          </cell>
          <cell r="L254" t="str">
            <v>VRK</v>
          </cell>
          <cell r="M254" t="str">
            <v>VILJANDI RATTAKLUBI</v>
          </cell>
          <cell r="N254" t="str">
            <v>Eesti Jalgratturite Liit</v>
          </cell>
          <cell r="O254">
            <v>80057497</v>
          </cell>
          <cell r="P254" t="str">
            <v>Aktiivne/kehtib</v>
          </cell>
        </row>
        <row r="255">
          <cell r="A255">
            <v>2003801</v>
          </cell>
          <cell r="B255">
            <v>10076586938</v>
          </cell>
          <cell r="C255" t="str">
            <v>Jüri Suluste</v>
          </cell>
          <cell r="D255" t="str">
            <v>Jüri</v>
          </cell>
          <cell r="E255" t="str">
            <v>Suluste</v>
          </cell>
          <cell r="F255">
            <v>36301022734</v>
          </cell>
          <cell r="G255" t="str">
            <v>Eesti</v>
          </cell>
          <cell r="H255">
            <v>1963</v>
          </cell>
          <cell r="I255" t="str">
            <v>M60-64</v>
          </cell>
          <cell r="J255">
            <v>45050</v>
          </cell>
          <cell r="K255">
            <v>45291</v>
          </cell>
          <cell r="L255" t="str">
            <v>VKG</v>
          </cell>
          <cell r="M255" t="str">
            <v>SAAREMAA JALGRATTAKLUBI VIIKING</v>
          </cell>
          <cell r="N255" t="str">
            <v>Eesti Jalgratturite Liit</v>
          </cell>
          <cell r="O255">
            <v>80057497</v>
          </cell>
          <cell r="P255" t="str">
            <v>Aktiivne/kehtib</v>
          </cell>
        </row>
        <row r="256">
          <cell r="A256">
            <v>2005265</v>
          </cell>
          <cell r="B256">
            <v>10081639426</v>
          </cell>
          <cell r="C256" t="str">
            <v>Maria Jürisaar</v>
          </cell>
          <cell r="D256" t="str">
            <v>Maria</v>
          </cell>
          <cell r="E256" t="str">
            <v>Jürisaar</v>
          </cell>
          <cell r="F256">
            <v>60808116522</v>
          </cell>
          <cell r="G256" t="str">
            <v>Eesti</v>
          </cell>
          <cell r="H256">
            <v>2008</v>
          </cell>
          <cell r="I256" t="str">
            <v>N16</v>
          </cell>
          <cell r="J256">
            <v>45050</v>
          </cell>
          <cell r="K256">
            <v>45291</v>
          </cell>
          <cell r="L256" t="str">
            <v>HRK</v>
          </cell>
          <cell r="M256" t="str">
            <v>HAANJA RATTAKLUBI</v>
          </cell>
          <cell r="N256" t="str">
            <v>Eesti Jalgratturite Liit</v>
          </cell>
          <cell r="O256">
            <v>80057497</v>
          </cell>
          <cell r="P256" t="str">
            <v>Aktiivne/kehtib</v>
          </cell>
        </row>
        <row r="257">
          <cell r="A257">
            <v>2008521</v>
          </cell>
          <cell r="B257">
            <v>10089914334</v>
          </cell>
          <cell r="C257" t="str">
            <v>Wilhelm Lumi</v>
          </cell>
          <cell r="D257" t="str">
            <v>Wilhelm</v>
          </cell>
          <cell r="E257" t="str">
            <v>Lumi</v>
          </cell>
          <cell r="F257">
            <v>50601080835</v>
          </cell>
          <cell r="G257" t="str">
            <v>Eesti</v>
          </cell>
          <cell r="H257">
            <v>2006</v>
          </cell>
          <cell r="I257" t="str">
            <v>Hobirattur</v>
          </cell>
          <cell r="J257">
            <v>45049</v>
          </cell>
          <cell r="K257">
            <v>45291</v>
          </cell>
          <cell r="L257" t="str">
            <v>COS</v>
          </cell>
          <cell r="M257" t="str">
            <v>Mittetulundusühing Cosmos Sport</v>
          </cell>
          <cell r="N257" t="str">
            <v>Eesti Jalgratturite Liit</v>
          </cell>
          <cell r="O257">
            <v>80057497</v>
          </cell>
          <cell r="P257" t="str">
            <v>Aktiivne/kehtib</v>
          </cell>
        </row>
        <row r="258">
          <cell r="A258">
            <v>2008518</v>
          </cell>
          <cell r="B258">
            <v>10089914738</v>
          </cell>
          <cell r="C258" t="str">
            <v>Jakob Lumi</v>
          </cell>
          <cell r="D258" t="str">
            <v>Jakob</v>
          </cell>
          <cell r="E258" t="str">
            <v>Lumi</v>
          </cell>
          <cell r="F258">
            <v>51304300065</v>
          </cell>
          <cell r="G258" t="str">
            <v>Eesti</v>
          </cell>
          <cell r="H258">
            <v>2013</v>
          </cell>
          <cell r="I258" t="str">
            <v>M10</v>
          </cell>
          <cell r="J258">
            <v>45049</v>
          </cell>
          <cell r="K258">
            <v>45291</v>
          </cell>
          <cell r="L258" t="str">
            <v>COS</v>
          </cell>
          <cell r="M258" t="str">
            <v>Mittetulundusühing Cosmos Sport</v>
          </cell>
          <cell r="N258" t="str">
            <v>Eesti Jalgratturite Liit</v>
          </cell>
          <cell r="O258">
            <v>80057497</v>
          </cell>
          <cell r="P258" t="str">
            <v>Aktiivne/kehtib</v>
          </cell>
        </row>
        <row r="259">
          <cell r="A259">
            <v>2014052</v>
          </cell>
          <cell r="B259">
            <v>10131053751</v>
          </cell>
          <cell r="C259" t="str">
            <v>Gregor Gilden</v>
          </cell>
          <cell r="D259" t="str">
            <v>Gregor</v>
          </cell>
          <cell r="E259" t="str">
            <v>Gilden</v>
          </cell>
          <cell r="F259">
            <v>51306290131</v>
          </cell>
          <cell r="G259" t="str">
            <v>Eesti</v>
          </cell>
          <cell r="H259">
            <v>2013</v>
          </cell>
          <cell r="I259" t="str">
            <v>M10</v>
          </cell>
          <cell r="J259">
            <v>45049</v>
          </cell>
          <cell r="K259">
            <v>45291</v>
          </cell>
          <cell r="L259" t="str">
            <v>AIR</v>
          </cell>
          <cell r="M259" t="str">
            <v>SPORDIKLUBI AIRPARK</v>
          </cell>
          <cell r="N259" t="str">
            <v>Eesti Jalgratturite Liit</v>
          </cell>
          <cell r="O259">
            <v>80057497</v>
          </cell>
          <cell r="P259" t="str">
            <v>Aktiivne/kehtib</v>
          </cell>
        </row>
        <row r="260">
          <cell r="A260">
            <v>2009054</v>
          </cell>
          <cell r="B260">
            <v>10094474748</v>
          </cell>
          <cell r="C260" t="str">
            <v>Oskar Mändla</v>
          </cell>
          <cell r="D260" t="str">
            <v>Oskar</v>
          </cell>
          <cell r="E260" t="str">
            <v>Mändla</v>
          </cell>
          <cell r="F260">
            <v>50807257057</v>
          </cell>
          <cell r="G260" t="str">
            <v>Eesti</v>
          </cell>
          <cell r="H260">
            <v>2008</v>
          </cell>
          <cell r="I260" t="str">
            <v>M16</v>
          </cell>
          <cell r="J260">
            <v>45049</v>
          </cell>
          <cell r="K260">
            <v>45291</v>
          </cell>
          <cell r="L260" t="str">
            <v>AIR</v>
          </cell>
          <cell r="M260" t="str">
            <v>SPORDIKLUBI AIRPARK</v>
          </cell>
          <cell r="N260" t="str">
            <v>Eesti Jalgratturite Liit</v>
          </cell>
          <cell r="O260">
            <v>80057497</v>
          </cell>
          <cell r="P260" t="str">
            <v>Aktiivne/kehtib</v>
          </cell>
        </row>
        <row r="261">
          <cell r="A261">
            <v>2002747</v>
          </cell>
          <cell r="B261">
            <v>10067170662</v>
          </cell>
          <cell r="C261" t="str">
            <v>Toomas Lepik</v>
          </cell>
          <cell r="D261" t="str">
            <v>Toomas</v>
          </cell>
          <cell r="E261" t="str">
            <v>Lepik</v>
          </cell>
          <cell r="F261">
            <v>37902062732</v>
          </cell>
          <cell r="G261" t="str">
            <v>Eesti</v>
          </cell>
          <cell r="H261">
            <v>1979</v>
          </cell>
          <cell r="I261" t="str">
            <v>M40-44</v>
          </cell>
          <cell r="J261">
            <v>45049</v>
          </cell>
          <cell r="K261">
            <v>45291</v>
          </cell>
          <cell r="N261" t="str">
            <v>Eesti Jalgratturite Liit</v>
          </cell>
          <cell r="O261">
            <v>80057497</v>
          </cell>
          <cell r="P261" t="str">
            <v>Aktiivne/kehtib</v>
          </cell>
        </row>
        <row r="262">
          <cell r="A262">
            <v>2005870</v>
          </cell>
          <cell r="B262">
            <v>10082228702</v>
          </cell>
          <cell r="C262" t="str">
            <v>Are Mets</v>
          </cell>
          <cell r="D262" t="str">
            <v>Are</v>
          </cell>
          <cell r="E262" t="str">
            <v>Mets</v>
          </cell>
          <cell r="F262">
            <v>35809130348</v>
          </cell>
          <cell r="G262" t="str">
            <v>Eesti</v>
          </cell>
          <cell r="H262">
            <v>1958</v>
          </cell>
          <cell r="I262" t="str">
            <v>M65-69</v>
          </cell>
          <cell r="J262">
            <v>45049</v>
          </cell>
          <cell r="K262">
            <v>45291</v>
          </cell>
          <cell r="L262" t="str">
            <v>COS</v>
          </cell>
          <cell r="M262" t="str">
            <v>Mittetulundusühing Cosmos Sport</v>
          </cell>
          <cell r="N262" t="str">
            <v>Eesti Jalgratturite Liit</v>
          </cell>
          <cell r="O262">
            <v>80057497</v>
          </cell>
          <cell r="P262" t="str">
            <v>Aktiivne/kehtib</v>
          </cell>
        </row>
        <row r="263">
          <cell r="A263">
            <v>2014829</v>
          </cell>
          <cell r="B263">
            <v>10132673449</v>
          </cell>
          <cell r="C263" t="str">
            <v>Linda Silmere</v>
          </cell>
          <cell r="D263" t="str">
            <v>Linda</v>
          </cell>
          <cell r="E263" t="str">
            <v>Silmere</v>
          </cell>
          <cell r="F263">
            <v>60803092711</v>
          </cell>
          <cell r="G263" t="str">
            <v>Eesti</v>
          </cell>
          <cell r="H263">
            <v>2008</v>
          </cell>
          <cell r="I263" t="str">
            <v>N16</v>
          </cell>
          <cell r="J263">
            <v>45049</v>
          </cell>
          <cell r="K263">
            <v>45291</v>
          </cell>
          <cell r="L263" t="str">
            <v>TYS</v>
          </cell>
          <cell r="M263" t="str">
            <v>TARTU ÜLIKOOLI AKADEEMILINE SPORDIKLUBI</v>
          </cell>
          <cell r="N263" t="str">
            <v>Eesti Jalgratturite Liit</v>
          </cell>
          <cell r="O263">
            <v>80057497</v>
          </cell>
          <cell r="P263" t="str">
            <v>Aktiivne/kehtib</v>
          </cell>
        </row>
        <row r="264">
          <cell r="A264">
            <v>2015446</v>
          </cell>
          <cell r="B264">
            <v>10142288674</v>
          </cell>
          <cell r="C264" t="str">
            <v>Markus Sebastian Rüütel</v>
          </cell>
          <cell r="D264" t="str">
            <v>Markus Sebastian</v>
          </cell>
          <cell r="E264" t="str">
            <v>Rüütel</v>
          </cell>
          <cell r="F264">
            <v>51112270128</v>
          </cell>
          <cell r="G264" t="str">
            <v>Eesti</v>
          </cell>
          <cell r="H264">
            <v>2011</v>
          </cell>
          <cell r="I264" t="str">
            <v>M12</v>
          </cell>
          <cell r="J264">
            <v>45048</v>
          </cell>
          <cell r="K264">
            <v>45291</v>
          </cell>
          <cell r="L264" t="str">
            <v>AIR</v>
          </cell>
          <cell r="M264" t="str">
            <v>SPORDIKLUBI AIRPARK</v>
          </cell>
          <cell r="N264" t="str">
            <v>Eesti Jalgratturite Liit</v>
          </cell>
          <cell r="O264">
            <v>80057497</v>
          </cell>
          <cell r="P264" t="str">
            <v>Aktiivne/kehtib</v>
          </cell>
        </row>
        <row r="265">
          <cell r="A265">
            <v>2010878</v>
          </cell>
          <cell r="B265">
            <v>10106925205</v>
          </cell>
          <cell r="C265" t="str">
            <v>Sten Kask</v>
          </cell>
          <cell r="D265" t="str">
            <v>Sten</v>
          </cell>
          <cell r="E265" t="str">
            <v>Kask</v>
          </cell>
          <cell r="F265">
            <v>39206270215</v>
          </cell>
          <cell r="G265" t="str">
            <v>Eesti</v>
          </cell>
          <cell r="H265">
            <v>1992</v>
          </cell>
          <cell r="I265" t="str">
            <v>M19-34</v>
          </cell>
          <cell r="J265">
            <v>45047</v>
          </cell>
          <cell r="K265">
            <v>45291</v>
          </cell>
          <cell r="L265" t="str">
            <v>BFC</v>
          </cell>
          <cell r="M265" t="str">
            <v>MTÜ Bike Fanatics CC</v>
          </cell>
          <cell r="N265" t="str">
            <v>Eesti Jalgratturite Liit</v>
          </cell>
          <cell r="O265">
            <v>80057497</v>
          </cell>
          <cell r="P265" t="str">
            <v>Aktiivne/kehtib</v>
          </cell>
        </row>
        <row r="266">
          <cell r="A266">
            <v>2015420</v>
          </cell>
          <cell r="B266">
            <v>10142288270</v>
          </cell>
          <cell r="C266" t="str">
            <v>Oskar Rusing</v>
          </cell>
          <cell r="D266" t="str">
            <v>Oskar</v>
          </cell>
          <cell r="E266" t="str">
            <v>Rusing</v>
          </cell>
          <cell r="F266">
            <v>51008170112</v>
          </cell>
          <cell r="G266" t="str">
            <v>Eesti</v>
          </cell>
          <cell r="H266">
            <v>2010</v>
          </cell>
          <cell r="I266" t="str">
            <v>M14</v>
          </cell>
          <cell r="J266">
            <v>45046</v>
          </cell>
          <cell r="K266">
            <v>45291</v>
          </cell>
          <cell r="L266" t="str">
            <v>NRK</v>
          </cell>
          <cell r="M266" t="str">
            <v>MTÜ Nõmme Rattaklubi</v>
          </cell>
          <cell r="N266" t="str">
            <v>Eesti Jalgratturite Liit</v>
          </cell>
          <cell r="O266">
            <v>80057497</v>
          </cell>
          <cell r="P266" t="str">
            <v>Aktiivne/kehtib</v>
          </cell>
        </row>
        <row r="267">
          <cell r="A267">
            <v>2013396</v>
          </cell>
          <cell r="B267">
            <v>10127539523</v>
          </cell>
          <cell r="C267" t="str">
            <v>Elvis Ormus</v>
          </cell>
          <cell r="D267" t="str">
            <v>Elvis</v>
          </cell>
          <cell r="E267" t="str">
            <v>Ormus</v>
          </cell>
          <cell r="F267">
            <v>51001127066</v>
          </cell>
          <cell r="G267" t="str">
            <v>Eesti</v>
          </cell>
          <cell r="H267">
            <v>2010</v>
          </cell>
          <cell r="I267" t="str">
            <v>M14</v>
          </cell>
          <cell r="J267">
            <v>45046</v>
          </cell>
          <cell r="K267">
            <v>45291</v>
          </cell>
          <cell r="L267" t="str">
            <v>NRK</v>
          </cell>
          <cell r="M267" t="str">
            <v>MTÜ Nõmme Rattaklubi</v>
          </cell>
          <cell r="N267" t="str">
            <v>Eesti Jalgratturite Liit</v>
          </cell>
          <cell r="O267">
            <v>80057497</v>
          </cell>
          <cell r="P267" t="str">
            <v>Aktiivne/kehtib</v>
          </cell>
        </row>
        <row r="268">
          <cell r="A268">
            <v>2000422</v>
          </cell>
          <cell r="B268">
            <v>10074641278</v>
          </cell>
          <cell r="C268" t="str">
            <v>Remo Somelar</v>
          </cell>
          <cell r="D268" t="str">
            <v>Remo</v>
          </cell>
          <cell r="E268" t="str">
            <v>Somelar</v>
          </cell>
          <cell r="F268">
            <v>50701232733</v>
          </cell>
          <cell r="G268" t="str">
            <v>Eesti</v>
          </cell>
          <cell r="H268">
            <v>2007</v>
          </cell>
          <cell r="I268" t="str">
            <v>M16</v>
          </cell>
          <cell r="J268">
            <v>45046</v>
          </cell>
          <cell r="K268">
            <v>45291</v>
          </cell>
          <cell r="L268" t="str">
            <v>TYS</v>
          </cell>
          <cell r="M268" t="str">
            <v>TARTU ÜLIKOOLI AKADEEMILINE SPORDIKLUBI</v>
          </cell>
          <cell r="N268" t="str">
            <v>Eesti Jalgratturite Liit</v>
          </cell>
          <cell r="O268">
            <v>80057497</v>
          </cell>
          <cell r="P268" t="str">
            <v>Aktiivne/kehtib</v>
          </cell>
        </row>
        <row r="269">
          <cell r="A269">
            <v>2012339</v>
          </cell>
          <cell r="B269">
            <v>10118248741</v>
          </cell>
          <cell r="C269" t="str">
            <v>Virko Varrik</v>
          </cell>
          <cell r="D269" t="str">
            <v>Virko</v>
          </cell>
          <cell r="E269" t="str">
            <v>Varrik</v>
          </cell>
          <cell r="F269">
            <v>38105202728</v>
          </cell>
          <cell r="G269" t="str">
            <v>Eesti</v>
          </cell>
          <cell r="H269">
            <v>1981</v>
          </cell>
          <cell r="I269" t="str">
            <v>M40-44</v>
          </cell>
          <cell r="J269">
            <v>45046</v>
          </cell>
          <cell r="K269">
            <v>45291</v>
          </cell>
          <cell r="L269" t="str">
            <v>TYS</v>
          </cell>
          <cell r="M269" t="str">
            <v>TARTU ÜLIKOOLI AKADEEMILINE SPORDIKLUBI</v>
          </cell>
          <cell r="N269" t="str">
            <v>Eesti Jalgratturite Liit</v>
          </cell>
          <cell r="O269">
            <v>80057497</v>
          </cell>
          <cell r="P269" t="str">
            <v>Aktiivne/kehtib</v>
          </cell>
        </row>
        <row r="270">
          <cell r="A270">
            <v>2015433</v>
          </cell>
          <cell r="B270">
            <v>10142288371</v>
          </cell>
          <cell r="C270" t="str">
            <v>Joanna Maria Seppo</v>
          </cell>
          <cell r="D270" t="str">
            <v>Joanna Maria</v>
          </cell>
          <cell r="E270" t="str">
            <v>Seppo</v>
          </cell>
          <cell r="F270">
            <v>61011170017</v>
          </cell>
          <cell r="G270" t="str">
            <v>Eesti</v>
          </cell>
          <cell r="H270">
            <v>2010</v>
          </cell>
          <cell r="I270" t="str">
            <v>N14</v>
          </cell>
          <cell r="J270">
            <v>45046</v>
          </cell>
          <cell r="K270">
            <v>45291</v>
          </cell>
          <cell r="L270" t="str">
            <v>NRK</v>
          </cell>
          <cell r="M270" t="str">
            <v>MTÜ Nõmme Rattaklubi</v>
          </cell>
          <cell r="N270" t="str">
            <v>Eesti Jalgratturite Liit</v>
          </cell>
          <cell r="O270">
            <v>80057497</v>
          </cell>
          <cell r="P270" t="str">
            <v>Aktiivne/kehtib</v>
          </cell>
        </row>
        <row r="271">
          <cell r="A271">
            <v>2014638</v>
          </cell>
          <cell r="B271">
            <v>10132357288</v>
          </cell>
          <cell r="C271" t="str">
            <v>Kristi Märtin</v>
          </cell>
          <cell r="D271" t="str">
            <v>Kristi</v>
          </cell>
          <cell r="E271" t="str">
            <v>Märtin</v>
          </cell>
          <cell r="F271">
            <v>48608022739</v>
          </cell>
          <cell r="G271" t="str">
            <v>Eesti</v>
          </cell>
          <cell r="H271">
            <v>1986</v>
          </cell>
          <cell r="I271" t="str">
            <v>N35-39</v>
          </cell>
          <cell r="J271">
            <v>45046</v>
          </cell>
          <cell r="K271">
            <v>45291</v>
          </cell>
          <cell r="L271" t="str">
            <v>TYS</v>
          </cell>
          <cell r="M271" t="str">
            <v>TARTU ÜLIKOOLI AKADEEMILINE SPORDIKLUBI</v>
          </cell>
          <cell r="N271" t="str">
            <v>Eesti Jalgratturite Liit</v>
          </cell>
          <cell r="O271">
            <v>80057497</v>
          </cell>
          <cell r="P271" t="str">
            <v>Aktiivne/kehtib</v>
          </cell>
        </row>
        <row r="272">
          <cell r="A272">
            <v>2004402</v>
          </cell>
          <cell r="B272">
            <v>10080157043</v>
          </cell>
          <cell r="C272" t="str">
            <v>Aivar Rozko</v>
          </cell>
          <cell r="D272" t="str">
            <v>Aivar</v>
          </cell>
          <cell r="E272" t="str">
            <v>Rozko</v>
          </cell>
          <cell r="F272">
            <v>36101030305</v>
          </cell>
          <cell r="G272" t="str">
            <v>Eesti</v>
          </cell>
          <cell r="H272">
            <v>1961</v>
          </cell>
          <cell r="I272" t="str">
            <v>M60-64</v>
          </cell>
          <cell r="J272">
            <v>45045</v>
          </cell>
          <cell r="K272">
            <v>45291</v>
          </cell>
          <cell r="L272" t="str">
            <v>KJK</v>
          </cell>
          <cell r="M272" t="str">
            <v>MTÜ KALEVI JALGRATTAKOOL</v>
          </cell>
          <cell r="N272" t="str">
            <v>Eesti Jalgratturite Liit</v>
          </cell>
          <cell r="O272">
            <v>80057497</v>
          </cell>
          <cell r="P272" t="str">
            <v>Aktiivne/kehtib</v>
          </cell>
        </row>
        <row r="273">
          <cell r="A273">
            <v>2013134</v>
          </cell>
          <cell r="B273">
            <v>10120548853</v>
          </cell>
          <cell r="C273" t="str">
            <v>Joonas Puuraid</v>
          </cell>
          <cell r="D273" t="str">
            <v>Joonas</v>
          </cell>
          <cell r="E273" t="str">
            <v>Puuraid</v>
          </cell>
          <cell r="F273">
            <v>50703020233</v>
          </cell>
          <cell r="G273" t="str">
            <v>Eesti</v>
          </cell>
          <cell r="H273">
            <v>2007</v>
          </cell>
          <cell r="I273" t="str">
            <v>M16</v>
          </cell>
          <cell r="J273">
            <v>45044</v>
          </cell>
          <cell r="K273">
            <v>45291</v>
          </cell>
          <cell r="L273" t="str">
            <v>CFC</v>
          </cell>
          <cell r="M273" t="str">
            <v>Spordiklubi CFC</v>
          </cell>
          <cell r="N273" t="str">
            <v>Eesti Jalgratturite Liit</v>
          </cell>
          <cell r="O273">
            <v>80057497</v>
          </cell>
          <cell r="P273" t="str">
            <v>Aktiivne/kehtib</v>
          </cell>
        </row>
        <row r="274">
          <cell r="A274">
            <v>2015404</v>
          </cell>
          <cell r="B274">
            <v>10012968981</v>
          </cell>
          <cell r="C274" t="str">
            <v>Villu Jõgi</v>
          </cell>
          <cell r="D274" t="str">
            <v>Villu</v>
          </cell>
          <cell r="E274" t="str">
            <v>Jõgi</v>
          </cell>
          <cell r="F274">
            <v>39304162734</v>
          </cell>
          <cell r="G274" t="str">
            <v>Eesti</v>
          </cell>
          <cell r="H274">
            <v>1993</v>
          </cell>
          <cell r="I274" t="str">
            <v>M19-34</v>
          </cell>
          <cell r="J274">
            <v>45044</v>
          </cell>
          <cell r="K274">
            <v>45291</v>
          </cell>
          <cell r="N274" t="str">
            <v>Eesti Jalgratturite Liit</v>
          </cell>
          <cell r="O274">
            <v>80057497</v>
          </cell>
          <cell r="P274" t="str">
            <v>Aktiivne/kehtib</v>
          </cell>
        </row>
        <row r="275">
          <cell r="A275">
            <v>2001625</v>
          </cell>
          <cell r="B275">
            <v>10063677955</v>
          </cell>
          <cell r="C275" t="str">
            <v>Cristen-Evary Sarapuu-Sikka</v>
          </cell>
          <cell r="D275" t="str">
            <v>Cristen-Evary</v>
          </cell>
          <cell r="E275" t="str">
            <v>Sarapuu-Sikka</v>
          </cell>
          <cell r="F275">
            <v>50103182743</v>
          </cell>
          <cell r="G275" t="str">
            <v>Eesti</v>
          </cell>
          <cell r="H275">
            <v>2001</v>
          </cell>
          <cell r="I275" t="str">
            <v>M19-34</v>
          </cell>
          <cell r="J275">
            <v>45044</v>
          </cell>
          <cell r="K275">
            <v>45291</v>
          </cell>
          <cell r="L275" t="str">
            <v>PEL</v>
          </cell>
          <cell r="M275" t="str">
            <v>MTÜ PELOTON</v>
          </cell>
          <cell r="N275" t="str">
            <v>Eesti Jalgratturite Liit</v>
          </cell>
          <cell r="O275">
            <v>80057497</v>
          </cell>
          <cell r="P275" t="str">
            <v>Aktiivne/kehtib</v>
          </cell>
        </row>
        <row r="276">
          <cell r="A276">
            <v>2011343</v>
          </cell>
          <cell r="B276">
            <v>10107297138</v>
          </cell>
          <cell r="C276" t="str">
            <v>Evgeni Nikolaevski</v>
          </cell>
          <cell r="D276" t="str">
            <v>Evgeni</v>
          </cell>
          <cell r="E276" t="str">
            <v>Nikolaevski</v>
          </cell>
          <cell r="F276">
            <v>38707274929</v>
          </cell>
          <cell r="G276" t="str">
            <v>Eesti</v>
          </cell>
          <cell r="H276">
            <v>1987</v>
          </cell>
          <cell r="I276" t="str">
            <v>M35-39</v>
          </cell>
          <cell r="J276">
            <v>45044</v>
          </cell>
          <cell r="K276">
            <v>45291</v>
          </cell>
          <cell r="L276" t="str">
            <v>HWX</v>
          </cell>
          <cell r="M276" t="str">
            <v>Osaühing Hawaii Express</v>
          </cell>
          <cell r="N276" t="str">
            <v>Eesti Jalgratturite Liit</v>
          </cell>
          <cell r="O276">
            <v>80057497</v>
          </cell>
          <cell r="P276" t="str">
            <v>Aktiivne/kehtib</v>
          </cell>
        </row>
        <row r="277">
          <cell r="A277">
            <v>2005139</v>
          </cell>
          <cell r="B277">
            <v>10081542628</v>
          </cell>
          <cell r="C277" t="str">
            <v>Ragnar Tarmu</v>
          </cell>
          <cell r="D277" t="str">
            <v>Ragnar</v>
          </cell>
          <cell r="E277" t="str">
            <v>Tarmu</v>
          </cell>
          <cell r="F277">
            <v>38012146060</v>
          </cell>
          <cell r="G277" t="str">
            <v>Eesti</v>
          </cell>
          <cell r="H277">
            <v>1980</v>
          </cell>
          <cell r="I277" t="str">
            <v>M40-44</v>
          </cell>
          <cell r="J277">
            <v>45044</v>
          </cell>
          <cell r="K277">
            <v>45291</v>
          </cell>
          <cell r="L277" t="str">
            <v>HWX</v>
          </cell>
          <cell r="M277" t="str">
            <v>Osaühing Hawaii Express</v>
          </cell>
          <cell r="N277" t="str">
            <v>Eesti Jalgratturite Liit</v>
          </cell>
          <cell r="O277">
            <v>80057497</v>
          </cell>
          <cell r="P277" t="str">
            <v>Aktiivne/kehtib</v>
          </cell>
        </row>
        <row r="278">
          <cell r="A278">
            <v>2002721</v>
          </cell>
          <cell r="B278">
            <v>10001480343</v>
          </cell>
          <cell r="C278" t="str">
            <v>Janno Aksin</v>
          </cell>
          <cell r="D278" t="str">
            <v>Janno</v>
          </cell>
          <cell r="E278" t="str">
            <v>Aksin</v>
          </cell>
          <cell r="F278">
            <v>37911124213</v>
          </cell>
          <cell r="G278" t="str">
            <v>Eesti</v>
          </cell>
          <cell r="H278">
            <v>1979</v>
          </cell>
          <cell r="I278" t="str">
            <v>M40-44</v>
          </cell>
          <cell r="J278">
            <v>45044</v>
          </cell>
          <cell r="K278">
            <v>45291</v>
          </cell>
          <cell r="L278" t="str">
            <v>NHE</v>
          </cell>
          <cell r="M278" t="str">
            <v>Narva Hawaii Express MTÜ</v>
          </cell>
          <cell r="N278" t="str">
            <v>Eesti Jalgratturite Liit</v>
          </cell>
          <cell r="O278">
            <v>80057497</v>
          </cell>
          <cell r="P278" t="str">
            <v>Aktiivne/kehtib</v>
          </cell>
        </row>
        <row r="279">
          <cell r="A279">
            <v>2004732</v>
          </cell>
          <cell r="B279">
            <v>10080785220</v>
          </cell>
          <cell r="C279" t="str">
            <v>Tarmo Kopli</v>
          </cell>
          <cell r="D279" t="str">
            <v>Tarmo</v>
          </cell>
          <cell r="E279" t="str">
            <v>Kopli</v>
          </cell>
          <cell r="F279">
            <v>37804104240</v>
          </cell>
          <cell r="G279" t="str">
            <v>Eesti</v>
          </cell>
          <cell r="H279">
            <v>1978</v>
          </cell>
          <cell r="I279" t="str">
            <v>M45-49</v>
          </cell>
          <cell r="J279">
            <v>45044</v>
          </cell>
          <cell r="K279">
            <v>45291</v>
          </cell>
          <cell r="L279" t="str">
            <v>HWX</v>
          </cell>
          <cell r="M279" t="str">
            <v>Osaühing Hawaii Express</v>
          </cell>
          <cell r="N279" t="str">
            <v>Eesti Jalgratturite Liit</v>
          </cell>
          <cell r="O279">
            <v>80057497</v>
          </cell>
          <cell r="P279" t="str">
            <v>Aktiivne/kehtib</v>
          </cell>
        </row>
        <row r="280">
          <cell r="A280">
            <v>2006895</v>
          </cell>
          <cell r="B280">
            <v>10083374312</v>
          </cell>
          <cell r="C280" t="str">
            <v>Priit Salumäe</v>
          </cell>
          <cell r="D280" t="str">
            <v>Priit</v>
          </cell>
          <cell r="E280" t="str">
            <v>Salumäe</v>
          </cell>
          <cell r="F280">
            <v>36704050330</v>
          </cell>
          <cell r="G280" t="str">
            <v>Eesti</v>
          </cell>
          <cell r="H280">
            <v>1967</v>
          </cell>
          <cell r="I280" t="str">
            <v>M55-59</v>
          </cell>
          <cell r="J280">
            <v>45044</v>
          </cell>
          <cell r="K280">
            <v>45291</v>
          </cell>
          <cell r="L280" t="str">
            <v>HWX</v>
          </cell>
          <cell r="M280" t="str">
            <v>Osaühing Hawaii Express</v>
          </cell>
          <cell r="N280" t="str">
            <v>Eesti Jalgratturite Liit</v>
          </cell>
          <cell r="O280">
            <v>80057497</v>
          </cell>
          <cell r="P280" t="str">
            <v>Aktiivne/kehtib</v>
          </cell>
        </row>
        <row r="281">
          <cell r="A281">
            <v>2006387</v>
          </cell>
          <cell r="B281">
            <v>10067195419</v>
          </cell>
          <cell r="C281" t="str">
            <v>Virgo Karu</v>
          </cell>
          <cell r="D281" t="str">
            <v>Virgo</v>
          </cell>
          <cell r="E281" t="str">
            <v>Karu</v>
          </cell>
          <cell r="F281">
            <v>36707290330</v>
          </cell>
          <cell r="G281" t="str">
            <v>Eesti</v>
          </cell>
          <cell r="H281">
            <v>1967</v>
          </cell>
          <cell r="I281" t="str">
            <v>M55-59</v>
          </cell>
          <cell r="J281">
            <v>45044</v>
          </cell>
          <cell r="K281">
            <v>45291</v>
          </cell>
          <cell r="L281" t="str">
            <v>HWX</v>
          </cell>
          <cell r="M281" t="str">
            <v>Osaühing Hawaii Express</v>
          </cell>
          <cell r="N281" t="str">
            <v>Eesti Jalgratturite Liit</v>
          </cell>
          <cell r="O281">
            <v>80057497</v>
          </cell>
          <cell r="P281" t="str">
            <v>Aktiivne/kehtib</v>
          </cell>
        </row>
        <row r="282">
          <cell r="A282">
            <v>2011709</v>
          </cell>
          <cell r="B282">
            <v>10034816011</v>
          </cell>
          <cell r="C282" t="str">
            <v>Raivo Rand</v>
          </cell>
          <cell r="D282" t="str">
            <v>Raivo</v>
          </cell>
          <cell r="E282" t="str">
            <v>Rand</v>
          </cell>
          <cell r="F282">
            <v>35611222724</v>
          </cell>
          <cell r="G282" t="str">
            <v>Eesti</v>
          </cell>
          <cell r="H282">
            <v>1956</v>
          </cell>
          <cell r="I282" t="str">
            <v>M65-69</v>
          </cell>
          <cell r="J282">
            <v>45044</v>
          </cell>
          <cell r="K282">
            <v>45291</v>
          </cell>
          <cell r="N282" t="str">
            <v>Eesti Jalgratturite Liit</v>
          </cell>
          <cell r="O282">
            <v>80057497</v>
          </cell>
          <cell r="P282" t="str">
            <v>Aktiivne/kehtib</v>
          </cell>
        </row>
        <row r="283">
          <cell r="A283">
            <v>2011314</v>
          </cell>
          <cell r="B283">
            <v>10007089569</v>
          </cell>
          <cell r="C283" t="str">
            <v>Märt-Martin Märtson</v>
          </cell>
          <cell r="D283" t="str">
            <v>Märt-Martin</v>
          </cell>
          <cell r="E283" t="str">
            <v>Märtson</v>
          </cell>
          <cell r="F283">
            <v>39105160216</v>
          </cell>
          <cell r="G283" t="str">
            <v>Eesti</v>
          </cell>
          <cell r="H283">
            <v>1991</v>
          </cell>
          <cell r="I283" t="str">
            <v>ME</v>
          </cell>
          <cell r="J283">
            <v>45044</v>
          </cell>
          <cell r="K283">
            <v>45291</v>
          </cell>
          <cell r="L283" t="str">
            <v>HWX</v>
          </cell>
          <cell r="M283" t="str">
            <v>Osaühing Hawaii Express</v>
          </cell>
          <cell r="N283" t="str">
            <v>Eesti Jalgratturite Liit</v>
          </cell>
          <cell r="O283">
            <v>80057497</v>
          </cell>
          <cell r="P283" t="str">
            <v>Aktiivne/kehtib</v>
          </cell>
        </row>
        <row r="284">
          <cell r="A284">
            <v>2001939</v>
          </cell>
          <cell r="B284">
            <v>10003226747</v>
          </cell>
          <cell r="C284" t="str">
            <v>Gert Jõeäär</v>
          </cell>
          <cell r="D284" t="str">
            <v>Gert</v>
          </cell>
          <cell r="E284" t="str">
            <v>Jõeäär</v>
          </cell>
          <cell r="F284">
            <v>38707090213</v>
          </cell>
          <cell r="G284" t="str">
            <v>Eesti</v>
          </cell>
          <cell r="H284">
            <v>1987</v>
          </cell>
          <cell r="I284" t="str">
            <v>ME</v>
          </cell>
          <cell r="J284">
            <v>45044</v>
          </cell>
          <cell r="K284">
            <v>45291</v>
          </cell>
          <cell r="L284" t="str">
            <v>CFC</v>
          </cell>
          <cell r="M284" t="str">
            <v>Spordiklubi CFC</v>
          </cell>
          <cell r="N284" t="str">
            <v>Eesti Jalgratturite Liit</v>
          </cell>
          <cell r="O284">
            <v>80057497</v>
          </cell>
          <cell r="P284" t="str">
            <v>Aktiivne/kehtib</v>
          </cell>
        </row>
        <row r="285">
          <cell r="A285">
            <v>2005320</v>
          </cell>
          <cell r="B285">
            <v>10009017647</v>
          </cell>
          <cell r="C285" t="str">
            <v>Kristin Jõgi</v>
          </cell>
          <cell r="D285" t="str">
            <v>Kristin</v>
          </cell>
          <cell r="E285" t="str">
            <v>Jõgi</v>
          </cell>
          <cell r="F285">
            <v>49509260854</v>
          </cell>
          <cell r="G285" t="str">
            <v>Eesti</v>
          </cell>
          <cell r="H285">
            <v>1995</v>
          </cell>
          <cell r="I285" t="str">
            <v>NE</v>
          </cell>
          <cell r="J285">
            <v>45044</v>
          </cell>
          <cell r="K285">
            <v>45291</v>
          </cell>
          <cell r="N285" t="str">
            <v>Eesti Jalgratturite Liit</v>
          </cell>
          <cell r="O285">
            <v>80057497</v>
          </cell>
          <cell r="P285" t="str">
            <v>Aktiivne/kehtib</v>
          </cell>
        </row>
        <row r="286">
          <cell r="A286">
            <v>2015417</v>
          </cell>
          <cell r="B286">
            <v>10142156110</v>
          </cell>
          <cell r="C286" t="str">
            <v>Katarina Väljako</v>
          </cell>
          <cell r="D286" t="str">
            <v>Katarina</v>
          </cell>
          <cell r="E286" t="str">
            <v>Väljako</v>
          </cell>
          <cell r="F286">
            <v>60609070269</v>
          </cell>
          <cell r="G286" t="str">
            <v>Eesti</v>
          </cell>
          <cell r="H286">
            <v>2006</v>
          </cell>
          <cell r="I286" t="str">
            <v>NJ</v>
          </cell>
          <cell r="J286">
            <v>45044</v>
          </cell>
          <cell r="K286">
            <v>45291</v>
          </cell>
          <cell r="L286" t="str">
            <v>CFC</v>
          </cell>
          <cell r="M286" t="str">
            <v>Spordiklubi CFC</v>
          </cell>
          <cell r="N286" t="str">
            <v>Eesti Jalgratturite Liit</v>
          </cell>
          <cell r="O286">
            <v>80057497</v>
          </cell>
          <cell r="P286" t="str">
            <v>Aktiivne/kehtib</v>
          </cell>
        </row>
        <row r="287">
          <cell r="A287">
            <v>2010917</v>
          </cell>
          <cell r="B287">
            <v>10106925710</v>
          </cell>
          <cell r="C287" t="str">
            <v>Heikki Savolainen</v>
          </cell>
          <cell r="D287" t="str">
            <v>Heikki</v>
          </cell>
          <cell r="E287" t="str">
            <v>Savolainen</v>
          </cell>
          <cell r="F287">
            <v>38605182738</v>
          </cell>
          <cell r="G287" t="str">
            <v>Eesti</v>
          </cell>
          <cell r="H287">
            <v>1986</v>
          </cell>
          <cell r="I287" t="str">
            <v>M35-39</v>
          </cell>
          <cell r="J287">
            <v>45043</v>
          </cell>
          <cell r="K287">
            <v>45291</v>
          </cell>
          <cell r="L287" t="str">
            <v>TYS</v>
          </cell>
          <cell r="M287" t="str">
            <v>TARTU ÜLIKOOLI AKADEEMILINE SPORDIKLUBI</v>
          </cell>
          <cell r="N287" t="str">
            <v>Eesti Jalgratturite Liit</v>
          </cell>
          <cell r="O287">
            <v>80057497</v>
          </cell>
          <cell r="P287" t="str">
            <v>Aktiivne/kehtib</v>
          </cell>
        </row>
        <row r="288">
          <cell r="A288">
            <v>2015394</v>
          </cell>
          <cell r="B288">
            <v>10142151763</v>
          </cell>
          <cell r="C288" t="str">
            <v>Hugo Hermaste</v>
          </cell>
          <cell r="D288" t="str">
            <v>Hugo</v>
          </cell>
          <cell r="E288" t="str">
            <v>Hermaste</v>
          </cell>
          <cell r="F288">
            <v>51510140114</v>
          </cell>
          <cell r="G288" t="str">
            <v>Eesti</v>
          </cell>
          <cell r="H288">
            <v>2015</v>
          </cell>
          <cell r="I288" t="str">
            <v>M8</v>
          </cell>
          <cell r="J288">
            <v>45043</v>
          </cell>
          <cell r="K288">
            <v>45291</v>
          </cell>
          <cell r="L288" t="str">
            <v>AIR</v>
          </cell>
          <cell r="M288" t="str">
            <v>SPORDIKLUBI AIRPARK</v>
          </cell>
          <cell r="N288" t="str">
            <v>Eesti Jalgratturite Liit</v>
          </cell>
          <cell r="O288">
            <v>80057497</v>
          </cell>
          <cell r="P288" t="str">
            <v>Aktiivne/kehtib</v>
          </cell>
        </row>
        <row r="289">
          <cell r="A289">
            <v>2003830</v>
          </cell>
          <cell r="B289">
            <v>10006670550</v>
          </cell>
          <cell r="C289" t="str">
            <v>Ivo Suur</v>
          </cell>
          <cell r="D289" t="str">
            <v>Ivo</v>
          </cell>
          <cell r="E289" t="str">
            <v>Suur</v>
          </cell>
          <cell r="F289">
            <v>38909165711</v>
          </cell>
          <cell r="G289" t="str">
            <v>Eesti</v>
          </cell>
          <cell r="H289">
            <v>1989</v>
          </cell>
          <cell r="I289" t="str">
            <v>M19-34</v>
          </cell>
          <cell r="J289">
            <v>45042</v>
          </cell>
          <cell r="K289">
            <v>45291</v>
          </cell>
          <cell r="L289" t="str">
            <v>PRO</v>
          </cell>
          <cell r="M289" t="str">
            <v>PRO JALGRATTURITE KLUBI</v>
          </cell>
          <cell r="N289" t="str">
            <v>Eesti Jalgratturite Liit</v>
          </cell>
          <cell r="O289">
            <v>80057497</v>
          </cell>
          <cell r="P289" t="str">
            <v>Aktiivne/kehtib</v>
          </cell>
        </row>
        <row r="290">
          <cell r="A290">
            <v>2014858</v>
          </cell>
          <cell r="B290">
            <v>10132693758</v>
          </cell>
          <cell r="C290" t="str">
            <v>Mati-Evert Algpeus</v>
          </cell>
          <cell r="D290" t="str">
            <v>Mati-Evert</v>
          </cell>
          <cell r="E290" t="str">
            <v>Algpeus</v>
          </cell>
          <cell r="F290">
            <v>39712170285</v>
          </cell>
          <cell r="G290" t="str">
            <v>Eesti</v>
          </cell>
          <cell r="H290">
            <v>1997</v>
          </cell>
          <cell r="I290" t="str">
            <v>M19-34</v>
          </cell>
          <cell r="J290">
            <v>45042</v>
          </cell>
          <cell r="K290">
            <v>45291</v>
          </cell>
          <cell r="L290" t="str">
            <v>PRO</v>
          </cell>
          <cell r="M290" t="str">
            <v>PRO JALGRATTURITE KLUBI</v>
          </cell>
          <cell r="N290" t="str">
            <v>Eesti Jalgratturite Liit</v>
          </cell>
          <cell r="O290">
            <v>80057497</v>
          </cell>
          <cell r="P290" t="str">
            <v>Aktiivne/kehtib</v>
          </cell>
        </row>
        <row r="291">
          <cell r="A291">
            <v>2001117</v>
          </cell>
          <cell r="B291">
            <v>10063682096</v>
          </cell>
          <cell r="C291" t="str">
            <v>Kaspar Neemesto</v>
          </cell>
          <cell r="D291" t="str">
            <v>Kaspar</v>
          </cell>
          <cell r="E291" t="str">
            <v>Neemesto</v>
          </cell>
          <cell r="F291">
            <v>38903210036</v>
          </cell>
          <cell r="G291" t="str">
            <v>Eesti</v>
          </cell>
          <cell r="H291">
            <v>1989</v>
          </cell>
          <cell r="I291" t="str">
            <v>M19-34</v>
          </cell>
          <cell r="J291">
            <v>45042</v>
          </cell>
          <cell r="K291">
            <v>45291</v>
          </cell>
          <cell r="L291" t="str">
            <v>PRO</v>
          </cell>
          <cell r="M291" t="str">
            <v>PRO JALGRATTURITE KLUBI</v>
          </cell>
          <cell r="N291" t="str">
            <v>Eesti Jalgratturite Liit</v>
          </cell>
          <cell r="O291">
            <v>80057497</v>
          </cell>
          <cell r="P291" t="str">
            <v>Aktiivne/kehtib</v>
          </cell>
        </row>
        <row r="292">
          <cell r="A292">
            <v>2000529</v>
          </cell>
          <cell r="B292">
            <v>10002875224</v>
          </cell>
          <cell r="C292" t="str">
            <v>Juri Molev</v>
          </cell>
          <cell r="D292" t="str">
            <v>Juri</v>
          </cell>
          <cell r="E292" t="str">
            <v>Molev</v>
          </cell>
          <cell r="F292">
            <v>37608090235</v>
          </cell>
          <cell r="G292" t="str">
            <v>Eesti</v>
          </cell>
          <cell r="H292">
            <v>1976</v>
          </cell>
          <cell r="I292" t="str">
            <v>M45-49</v>
          </cell>
          <cell r="J292">
            <v>45042</v>
          </cell>
          <cell r="K292">
            <v>45291</v>
          </cell>
          <cell r="L292" t="str">
            <v>KJK</v>
          </cell>
          <cell r="M292" t="str">
            <v>Kalevi Jalgrattakool</v>
          </cell>
          <cell r="N292" t="str">
            <v>Eesti Jalgratturite Liit</v>
          </cell>
          <cell r="O292">
            <v>80057497</v>
          </cell>
          <cell r="P292" t="str">
            <v>Aktiivne/kehtib</v>
          </cell>
        </row>
        <row r="293">
          <cell r="A293">
            <v>2015381</v>
          </cell>
          <cell r="B293">
            <v>10142083560</v>
          </cell>
          <cell r="C293" t="str">
            <v>Hanno Kross</v>
          </cell>
          <cell r="D293" t="str">
            <v>Hanno</v>
          </cell>
          <cell r="E293" t="str">
            <v>Kross</v>
          </cell>
          <cell r="F293">
            <v>37804040241</v>
          </cell>
          <cell r="G293" t="str">
            <v>Eesti</v>
          </cell>
          <cell r="H293">
            <v>1978</v>
          </cell>
          <cell r="I293" t="str">
            <v>M45-49</v>
          </cell>
          <cell r="J293">
            <v>45042</v>
          </cell>
          <cell r="K293">
            <v>45291</v>
          </cell>
          <cell r="M293" t="str">
            <v>Estonian Golf &amp; Country Club</v>
          </cell>
          <cell r="N293" t="str">
            <v>Eesti Jalgratturite Liit</v>
          </cell>
          <cell r="O293">
            <v>80057497</v>
          </cell>
          <cell r="P293" t="str">
            <v>Aktiivne/kehtib</v>
          </cell>
        </row>
        <row r="294">
          <cell r="A294">
            <v>2004606</v>
          </cell>
          <cell r="B294">
            <v>10067197742</v>
          </cell>
          <cell r="C294" t="str">
            <v>Indrek Epner</v>
          </cell>
          <cell r="D294" t="str">
            <v>Indrek</v>
          </cell>
          <cell r="E294" t="str">
            <v>Epner</v>
          </cell>
          <cell r="F294">
            <v>37207220291</v>
          </cell>
          <cell r="G294" t="str">
            <v>Eesti</v>
          </cell>
          <cell r="H294">
            <v>1972</v>
          </cell>
          <cell r="I294" t="str">
            <v>M50-54</v>
          </cell>
          <cell r="J294">
            <v>45042</v>
          </cell>
          <cell r="K294">
            <v>45291</v>
          </cell>
          <cell r="L294" t="str">
            <v>PRO</v>
          </cell>
          <cell r="M294" t="str">
            <v>PRO JALGRATTURITE KLUBI</v>
          </cell>
          <cell r="N294" t="str">
            <v>Eesti Jalgratturite Liit</v>
          </cell>
          <cell r="O294">
            <v>80057497</v>
          </cell>
          <cell r="P294" t="str">
            <v>Aktiivne/kehtib</v>
          </cell>
        </row>
        <row r="295">
          <cell r="A295">
            <v>2005197</v>
          </cell>
          <cell r="B295">
            <v>10081586276</v>
          </cell>
          <cell r="C295" t="str">
            <v>Alar Nigul</v>
          </cell>
          <cell r="D295" t="str">
            <v>Alar</v>
          </cell>
          <cell r="E295" t="str">
            <v>Nigul</v>
          </cell>
          <cell r="F295">
            <v>36510112727</v>
          </cell>
          <cell r="G295" t="str">
            <v>Eesti</v>
          </cell>
          <cell r="H295">
            <v>1965</v>
          </cell>
          <cell r="I295" t="str">
            <v>M55-59</v>
          </cell>
          <cell r="J295">
            <v>45042</v>
          </cell>
          <cell r="K295">
            <v>45291</v>
          </cell>
          <cell r="L295" t="str">
            <v>CFC</v>
          </cell>
          <cell r="M295" t="str">
            <v>Spordiklubi CFC</v>
          </cell>
          <cell r="N295" t="str">
            <v>Eesti Jalgratturite Liit</v>
          </cell>
          <cell r="O295">
            <v>80057497</v>
          </cell>
          <cell r="P295" t="str">
            <v>Aktiivne/kehtib</v>
          </cell>
        </row>
        <row r="296">
          <cell r="A296">
            <v>2001133</v>
          </cell>
          <cell r="B296">
            <v>10006028734</v>
          </cell>
          <cell r="C296" t="str">
            <v>Viljar Kannimäe</v>
          </cell>
          <cell r="D296" t="str">
            <v>Viljar</v>
          </cell>
          <cell r="E296" t="str">
            <v>Kannimäe</v>
          </cell>
          <cell r="F296">
            <v>38711156518</v>
          </cell>
          <cell r="G296" t="str">
            <v>Eesti</v>
          </cell>
          <cell r="H296">
            <v>1987</v>
          </cell>
          <cell r="I296" t="str">
            <v>ME</v>
          </cell>
          <cell r="J296">
            <v>45042</v>
          </cell>
          <cell r="K296">
            <v>45291</v>
          </cell>
          <cell r="L296" t="str">
            <v>PRO</v>
          </cell>
          <cell r="M296" t="str">
            <v>PRO JALGRATTURITE KLUBI</v>
          </cell>
          <cell r="N296" t="str">
            <v>Eesti Jalgratturite Liit</v>
          </cell>
          <cell r="O296">
            <v>80057497</v>
          </cell>
          <cell r="P296" t="str">
            <v>Aktiivne/kehtib</v>
          </cell>
        </row>
        <row r="297">
          <cell r="A297">
            <v>2013354</v>
          </cell>
          <cell r="B297">
            <v>10127540028</v>
          </cell>
          <cell r="C297" t="str">
            <v>Uku Karel Ambos</v>
          </cell>
          <cell r="D297" t="str">
            <v>Uku Karel</v>
          </cell>
          <cell r="E297" t="str">
            <v>Ambos</v>
          </cell>
          <cell r="F297">
            <v>50511010298</v>
          </cell>
          <cell r="G297" t="str">
            <v>Eesti</v>
          </cell>
          <cell r="H297">
            <v>2005</v>
          </cell>
          <cell r="I297" t="str">
            <v>MJ</v>
          </cell>
          <cell r="J297">
            <v>45042</v>
          </cell>
          <cell r="K297">
            <v>45291</v>
          </cell>
          <cell r="N297" t="str">
            <v>Eesti Jalgratturite Liit</v>
          </cell>
          <cell r="O297">
            <v>80057497</v>
          </cell>
          <cell r="P297" t="str">
            <v>Aktiivne/kehtib</v>
          </cell>
        </row>
        <row r="298">
          <cell r="A298">
            <v>2001337</v>
          </cell>
          <cell r="B298">
            <v>10006086833</v>
          </cell>
          <cell r="C298" t="str">
            <v>Jaanika Kurgjärv</v>
          </cell>
          <cell r="D298" t="str">
            <v>Jaanika</v>
          </cell>
          <cell r="E298" t="str">
            <v>Kurgjärv</v>
          </cell>
          <cell r="F298">
            <v>48806232732</v>
          </cell>
          <cell r="G298" t="str">
            <v>Eesti</v>
          </cell>
          <cell r="H298">
            <v>1988</v>
          </cell>
          <cell r="I298" t="str">
            <v>N35-39</v>
          </cell>
          <cell r="J298">
            <v>45042</v>
          </cell>
          <cell r="K298">
            <v>45291</v>
          </cell>
          <cell r="L298" t="str">
            <v>HWX</v>
          </cell>
          <cell r="M298" t="str">
            <v>Osaühing Hawaii Express</v>
          </cell>
          <cell r="N298" t="str">
            <v>Eesti Jalgratturite Liit</v>
          </cell>
          <cell r="O298">
            <v>80057497</v>
          </cell>
          <cell r="P298" t="str">
            <v>Aktiivne/kehtib</v>
          </cell>
        </row>
        <row r="299">
          <cell r="A299">
            <v>2004017</v>
          </cell>
          <cell r="B299">
            <v>10009706953</v>
          </cell>
          <cell r="C299" t="str">
            <v>Sille Puhu</v>
          </cell>
          <cell r="D299" t="str">
            <v>Sille</v>
          </cell>
          <cell r="E299" t="str">
            <v>Puhu</v>
          </cell>
          <cell r="F299">
            <v>48409216023</v>
          </cell>
          <cell r="G299" t="str">
            <v>Eesti</v>
          </cell>
          <cell r="H299">
            <v>1984</v>
          </cell>
          <cell r="I299" t="str">
            <v>N35-39</v>
          </cell>
          <cell r="J299">
            <v>45042</v>
          </cell>
          <cell r="K299">
            <v>45291</v>
          </cell>
          <cell r="L299" t="str">
            <v>HWX</v>
          </cell>
          <cell r="M299" t="str">
            <v>Osaühing Hawaii Express</v>
          </cell>
          <cell r="N299" t="str">
            <v>Eesti Jalgratturite Liit</v>
          </cell>
          <cell r="O299">
            <v>80057497</v>
          </cell>
          <cell r="P299" t="str">
            <v>Aktiivne/kehtib</v>
          </cell>
        </row>
        <row r="300">
          <cell r="A300">
            <v>2009452</v>
          </cell>
          <cell r="B300">
            <v>10095287831</v>
          </cell>
          <cell r="C300" t="str">
            <v>Merilin Metsalu</v>
          </cell>
          <cell r="D300" t="str">
            <v>Merilin</v>
          </cell>
          <cell r="E300" t="str">
            <v>Metsalu</v>
          </cell>
          <cell r="F300">
            <v>48710292745</v>
          </cell>
          <cell r="G300" t="str">
            <v>Eesti</v>
          </cell>
          <cell r="H300">
            <v>1987</v>
          </cell>
          <cell r="I300" t="str">
            <v>N35-39</v>
          </cell>
          <cell r="J300">
            <v>45042</v>
          </cell>
          <cell r="K300">
            <v>45291</v>
          </cell>
          <cell r="L300" t="str">
            <v>HWX</v>
          </cell>
          <cell r="M300" t="str">
            <v>Osaühing Hawaii Express</v>
          </cell>
          <cell r="N300" t="str">
            <v>Eesti Jalgratturite Liit</v>
          </cell>
          <cell r="O300">
            <v>80057497</v>
          </cell>
          <cell r="P300" t="str">
            <v>Aktiivne/kehtib</v>
          </cell>
        </row>
        <row r="301">
          <cell r="A301">
            <v>2002310</v>
          </cell>
          <cell r="B301">
            <v>10009637942</v>
          </cell>
          <cell r="C301" t="str">
            <v>Mari-Liis Mõttus</v>
          </cell>
          <cell r="D301" t="str">
            <v>Mari-Liis</v>
          </cell>
          <cell r="E301" t="str">
            <v>Mõttus</v>
          </cell>
          <cell r="F301">
            <v>49708286513</v>
          </cell>
          <cell r="G301" t="str">
            <v>Eesti</v>
          </cell>
          <cell r="H301">
            <v>1997</v>
          </cell>
          <cell r="I301" t="str">
            <v>NE</v>
          </cell>
          <cell r="J301">
            <v>45042</v>
          </cell>
          <cell r="K301">
            <v>45291</v>
          </cell>
          <cell r="L301" t="str">
            <v>HRK</v>
          </cell>
          <cell r="M301" t="str">
            <v>HAANJA RATTAKLUBI</v>
          </cell>
          <cell r="N301" t="str">
            <v>Eesti Jalgratturite Liit</v>
          </cell>
          <cell r="O301">
            <v>80057497</v>
          </cell>
          <cell r="P301" t="str">
            <v>Aktiivne/kehtib</v>
          </cell>
        </row>
        <row r="302">
          <cell r="A302">
            <v>2014939</v>
          </cell>
          <cell r="B302">
            <v>10133489764</v>
          </cell>
          <cell r="C302" t="str">
            <v>Maximilian Huck</v>
          </cell>
          <cell r="D302" t="str">
            <v>Maximilian</v>
          </cell>
          <cell r="E302" t="str">
            <v>Huck</v>
          </cell>
          <cell r="F302">
            <v>50801037089</v>
          </cell>
          <cell r="G302" t="str">
            <v>Eesti</v>
          </cell>
          <cell r="H302">
            <v>2008</v>
          </cell>
          <cell r="I302" t="str">
            <v>M16</v>
          </cell>
          <cell r="J302">
            <v>45041</v>
          </cell>
          <cell r="K302">
            <v>45291</v>
          </cell>
          <cell r="L302" t="str">
            <v>TYS</v>
          </cell>
          <cell r="M302" t="str">
            <v>TARTU ÜLIKOOLI AKADEEMILINE SPORDIKLUBI</v>
          </cell>
          <cell r="N302" t="str">
            <v>Eesti Jalgratturite Liit</v>
          </cell>
          <cell r="O302">
            <v>80057497</v>
          </cell>
          <cell r="P302" t="str">
            <v>Aktiivne/kehtib</v>
          </cell>
        </row>
        <row r="303">
          <cell r="A303">
            <v>2010056</v>
          </cell>
          <cell r="B303">
            <v>10097354032</v>
          </cell>
          <cell r="C303" t="str">
            <v>Andri Pärn</v>
          </cell>
          <cell r="D303" t="str">
            <v>Andri</v>
          </cell>
          <cell r="E303" t="str">
            <v>Pärn</v>
          </cell>
          <cell r="F303">
            <v>50803082747</v>
          </cell>
          <cell r="G303" t="str">
            <v>Eesti</v>
          </cell>
          <cell r="H303">
            <v>2008</v>
          </cell>
          <cell r="I303" t="str">
            <v>M16</v>
          </cell>
          <cell r="J303">
            <v>45041</v>
          </cell>
          <cell r="K303">
            <v>45291</v>
          </cell>
          <cell r="L303" t="str">
            <v>TYS</v>
          </cell>
          <cell r="M303" t="str">
            <v>TARTU ÜLIKOOLI AKADEEMILINE SPORDIKLUBI</v>
          </cell>
          <cell r="N303" t="str">
            <v>Eesti Jalgratturite Liit</v>
          </cell>
          <cell r="O303">
            <v>80057497</v>
          </cell>
          <cell r="P303" t="str">
            <v>Aktiivne/kehtib</v>
          </cell>
        </row>
        <row r="304">
          <cell r="A304">
            <v>2014269</v>
          </cell>
          <cell r="B304">
            <v>10131447209</v>
          </cell>
          <cell r="C304" t="str">
            <v>Oskar-Martin Ruder</v>
          </cell>
          <cell r="D304" t="str">
            <v>Oskar-Martin</v>
          </cell>
          <cell r="E304" t="str">
            <v>Ruder</v>
          </cell>
          <cell r="F304">
            <v>50709102713</v>
          </cell>
          <cell r="G304" t="str">
            <v>Eesti</v>
          </cell>
          <cell r="H304">
            <v>2007</v>
          </cell>
          <cell r="I304" t="str">
            <v>M16</v>
          </cell>
          <cell r="J304">
            <v>45041</v>
          </cell>
          <cell r="K304">
            <v>45291</v>
          </cell>
          <cell r="L304" t="str">
            <v>TYS</v>
          </cell>
          <cell r="M304" t="str">
            <v>TARTU ÜLIKOOLI AKADEEMILINE SPORDIKLUBI</v>
          </cell>
          <cell r="N304" t="str">
            <v>Eesti Jalgratturite Liit</v>
          </cell>
          <cell r="O304">
            <v>80057497</v>
          </cell>
          <cell r="P304" t="str">
            <v>Aktiivne/kehtib</v>
          </cell>
        </row>
        <row r="305">
          <cell r="A305">
            <v>2001104</v>
          </cell>
          <cell r="B305">
            <v>10001305743</v>
          </cell>
          <cell r="C305" t="str">
            <v>Joonas Maanurm</v>
          </cell>
          <cell r="D305" t="str">
            <v>Joonas</v>
          </cell>
          <cell r="E305" t="str">
            <v>Maanurm</v>
          </cell>
          <cell r="F305">
            <v>37610284715</v>
          </cell>
          <cell r="G305" t="str">
            <v>Eesti</v>
          </cell>
          <cell r="H305">
            <v>1976</v>
          </cell>
          <cell r="I305" t="str">
            <v>M45-49</v>
          </cell>
          <cell r="J305">
            <v>45041</v>
          </cell>
          <cell r="K305">
            <v>45291</v>
          </cell>
          <cell r="L305" t="str">
            <v>KJK</v>
          </cell>
          <cell r="M305" t="str">
            <v>MTÜ KALEVI JALGRATTAKOOL</v>
          </cell>
          <cell r="N305" t="str">
            <v>Eesti Jalgratturite Liit</v>
          </cell>
          <cell r="O305">
            <v>80057497</v>
          </cell>
          <cell r="P305" t="str">
            <v>Aktiivne/kehtib</v>
          </cell>
        </row>
        <row r="306">
          <cell r="A306">
            <v>2002352</v>
          </cell>
          <cell r="B306">
            <v>10075694437</v>
          </cell>
          <cell r="C306" t="str">
            <v>Meelis Milistver</v>
          </cell>
          <cell r="D306" t="str">
            <v>Meelis</v>
          </cell>
          <cell r="E306" t="str">
            <v>Milistver</v>
          </cell>
          <cell r="F306">
            <v>37509056028</v>
          </cell>
          <cell r="G306" t="str">
            <v>Eesti</v>
          </cell>
          <cell r="H306">
            <v>1975</v>
          </cell>
          <cell r="I306" t="str">
            <v>M45-49</v>
          </cell>
          <cell r="J306">
            <v>45041</v>
          </cell>
          <cell r="K306">
            <v>45291</v>
          </cell>
          <cell r="N306" t="str">
            <v>Eesti Jalgratturite Liit</v>
          </cell>
          <cell r="O306">
            <v>80057497</v>
          </cell>
          <cell r="P306" t="str">
            <v>Aktiivne/kehtib</v>
          </cell>
        </row>
        <row r="307">
          <cell r="A307">
            <v>2001641</v>
          </cell>
          <cell r="B307">
            <v>10075560152</v>
          </cell>
          <cell r="C307" t="str">
            <v>Meelis Leidt</v>
          </cell>
          <cell r="D307" t="str">
            <v>Meelis</v>
          </cell>
          <cell r="E307" t="str">
            <v>Leidt</v>
          </cell>
          <cell r="F307">
            <v>36901162742</v>
          </cell>
          <cell r="G307" t="str">
            <v>Eesti</v>
          </cell>
          <cell r="H307">
            <v>1969</v>
          </cell>
          <cell r="I307" t="str">
            <v>M50-54</v>
          </cell>
          <cell r="J307">
            <v>45041</v>
          </cell>
          <cell r="K307">
            <v>45291</v>
          </cell>
          <cell r="L307" t="str">
            <v>PEL</v>
          </cell>
          <cell r="M307" t="str">
            <v>MTÜ PELOTON</v>
          </cell>
          <cell r="N307" t="str">
            <v>Eesti Jalgratturite Liit</v>
          </cell>
          <cell r="O307">
            <v>80057497</v>
          </cell>
          <cell r="P307" t="str">
            <v>Aktiivne/kehtib</v>
          </cell>
        </row>
        <row r="308">
          <cell r="A308">
            <v>2009009</v>
          </cell>
          <cell r="B308">
            <v>10094382596</v>
          </cell>
          <cell r="C308" t="str">
            <v>Tõnu Ord</v>
          </cell>
          <cell r="D308" t="str">
            <v>Tõnu</v>
          </cell>
          <cell r="E308" t="str">
            <v>Ord</v>
          </cell>
          <cell r="F308">
            <v>36809260246</v>
          </cell>
          <cell r="G308" t="str">
            <v>Eesti</v>
          </cell>
          <cell r="H308">
            <v>1968</v>
          </cell>
          <cell r="I308" t="str">
            <v>M55-59</v>
          </cell>
          <cell r="J308">
            <v>45041</v>
          </cell>
          <cell r="K308">
            <v>45291</v>
          </cell>
          <cell r="L308" t="str">
            <v>CCS</v>
          </cell>
          <cell r="M308" t="str">
            <v>MTÜ Rattaklubi Superior</v>
          </cell>
          <cell r="N308" t="str">
            <v>Eesti Jalgratturite Liit</v>
          </cell>
          <cell r="O308">
            <v>80057497</v>
          </cell>
          <cell r="P308" t="str">
            <v>Aktiivne/kehtib</v>
          </cell>
        </row>
        <row r="309">
          <cell r="A309">
            <v>2015378</v>
          </cell>
          <cell r="B309">
            <v>10142083156</v>
          </cell>
          <cell r="C309" t="str">
            <v>Mirko Haav</v>
          </cell>
          <cell r="D309" t="str">
            <v>Mirko</v>
          </cell>
          <cell r="E309" t="str">
            <v>Haav</v>
          </cell>
          <cell r="F309">
            <v>51702090013</v>
          </cell>
          <cell r="G309" t="str">
            <v>Eesti</v>
          </cell>
          <cell r="H309">
            <v>2017</v>
          </cell>
          <cell r="I309" t="str">
            <v>M6</v>
          </cell>
          <cell r="J309">
            <v>45041</v>
          </cell>
          <cell r="K309">
            <v>45291</v>
          </cell>
          <cell r="L309" t="str">
            <v>AIR</v>
          </cell>
          <cell r="M309" t="str">
            <v>SPORDIKLUBI AIRPARK</v>
          </cell>
          <cell r="N309" t="str">
            <v>Eesti Jalgratturite Liit</v>
          </cell>
          <cell r="O309">
            <v>80057497</v>
          </cell>
          <cell r="P309" t="str">
            <v>Aktiivne/kehtib</v>
          </cell>
        </row>
        <row r="310">
          <cell r="A310">
            <v>2011246</v>
          </cell>
          <cell r="B310">
            <v>10107204683</v>
          </cell>
          <cell r="C310" t="str">
            <v>Runo Ruubel</v>
          </cell>
          <cell r="D310" t="str">
            <v>Runo</v>
          </cell>
          <cell r="E310" t="str">
            <v>Ruubel</v>
          </cell>
          <cell r="F310">
            <v>36001134219</v>
          </cell>
          <cell r="G310" t="str">
            <v>Eesti</v>
          </cell>
          <cell r="H310">
            <v>1960</v>
          </cell>
          <cell r="I310" t="str">
            <v>M60-64</v>
          </cell>
          <cell r="J310">
            <v>45041</v>
          </cell>
          <cell r="K310">
            <v>45291</v>
          </cell>
          <cell r="L310" t="str">
            <v>PLA</v>
          </cell>
          <cell r="M310" t="str">
            <v>PÜHA LOOMAAED</v>
          </cell>
          <cell r="N310" t="str">
            <v>Eesti Jalgratturite Liit</v>
          </cell>
          <cell r="O310">
            <v>80057497</v>
          </cell>
          <cell r="P310" t="str">
            <v>Aktiivne/kehtib</v>
          </cell>
        </row>
        <row r="311">
          <cell r="A311">
            <v>2001638</v>
          </cell>
          <cell r="B311">
            <v>10063677854</v>
          </cell>
          <cell r="C311" t="str">
            <v>Markus Leidt</v>
          </cell>
          <cell r="D311" t="str">
            <v>Markus</v>
          </cell>
          <cell r="E311" t="str">
            <v>Leidt</v>
          </cell>
          <cell r="F311">
            <v>50104212738</v>
          </cell>
          <cell r="G311" t="str">
            <v>Eesti</v>
          </cell>
          <cell r="H311">
            <v>2001</v>
          </cell>
          <cell r="I311" t="str">
            <v>MU</v>
          </cell>
          <cell r="J311">
            <v>45041</v>
          </cell>
          <cell r="K311">
            <v>45291</v>
          </cell>
          <cell r="L311" t="str">
            <v>PEL</v>
          </cell>
          <cell r="M311" t="str">
            <v>MTÜ PELOTON</v>
          </cell>
          <cell r="N311" t="str">
            <v>Eesti Jalgratturite Liit</v>
          </cell>
          <cell r="O311">
            <v>80057497</v>
          </cell>
          <cell r="P311" t="str">
            <v>Aktiivne/kehtib</v>
          </cell>
        </row>
        <row r="312">
          <cell r="A312">
            <v>2015365</v>
          </cell>
          <cell r="B312">
            <v>10142082550</v>
          </cell>
          <cell r="C312" t="str">
            <v>Veronika Sinilill</v>
          </cell>
          <cell r="D312" t="str">
            <v>Veronika</v>
          </cell>
          <cell r="E312" t="str">
            <v>Sinilill</v>
          </cell>
          <cell r="F312">
            <v>47308012808</v>
          </cell>
          <cell r="G312" t="str">
            <v>Eesti</v>
          </cell>
          <cell r="H312">
            <v>1973</v>
          </cell>
          <cell r="I312" t="str">
            <v>N50-54</v>
          </cell>
          <cell r="J312">
            <v>45041</v>
          </cell>
          <cell r="K312">
            <v>45291</v>
          </cell>
          <cell r="L312" t="str">
            <v>CCS</v>
          </cell>
          <cell r="M312" t="str">
            <v>MTÜ Rattaklubi Superior</v>
          </cell>
          <cell r="N312" t="str">
            <v>Eesti Jalgratturite Liit</v>
          </cell>
          <cell r="O312">
            <v>80057497</v>
          </cell>
          <cell r="P312" t="str">
            <v>Aktiivne/kehtib</v>
          </cell>
        </row>
        <row r="313">
          <cell r="A313">
            <v>2008864</v>
          </cell>
          <cell r="B313">
            <v>10093444528</v>
          </cell>
          <cell r="C313" t="str">
            <v>Kaspar Semm</v>
          </cell>
          <cell r="D313" t="str">
            <v>Kaspar</v>
          </cell>
          <cell r="E313" t="str">
            <v>Semm</v>
          </cell>
          <cell r="F313">
            <v>39502064914</v>
          </cell>
          <cell r="G313" t="str">
            <v>Eesti</v>
          </cell>
          <cell r="H313">
            <v>1995</v>
          </cell>
          <cell r="I313" t="str">
            <v>Hobirattur</v>
          </cell>
          <cell r="J313">
            <v>45040</v>
          </cell>
          <cell r="K313">
            <v>45291</v>
          </cell>
          <cell r="L313" t="str">
            <v>TYS</v>
          </cell>
          <cell r="M313" t="str">
            <v>TARTU ÜLIKOOLI AKADEEMILINE SPORDIKLUBI</v>
          </cell>
          <cell r="N313" t="str">
            <v>Eesti Jalgratturite Liit</v>
          </cell>
          <cell r="O313">
            <v>80057497</v>
          </cell>
          <cell r="P313" t="str">
            <v>Aktiivne/kehtib</v>
          </cell>
        </row>
        <row r="314">
          <cell r="A314">
            <v>2000477</v>
          </cell>
          <cell r="B314">
            <v>10074722518</v>
          </cell>
          <cell r="C314" t="str">
            <v>Karl Kiviväli</v>
          </cell>
          <cell r="D314" t="str">
            <v>Karl</v>
          </cell>
          <cell r="E314" t="str">
            <v>Kiviväli</v>
          </cell>
          <cell r="F314">
            <v>50805052736</v>
          </cell>
          <cell r="G314" t="str">
            <v>Eesti</v>
          </cell>
          <cell r="H314">
            <v>2008</v>
          </cell>
          <cell r="I314" t="str">
            <v>M16</v>
          </cell>
          <cell r="J314">
            <v>45040</v>
          </cell>
          <cell r="K314">
            <v>45291</v>
          </cell>
          <cell r="L314" t="str">
            <v>TYS</v>
          </cell>
          <cell r="M314" t="str">
            <v>TARTU ÜLIKOOLI AKADEEMILINE SPORDIKLUBI</v>
          </cell>
          <cell r="N314" t="str">
            <v>Eesti Jalgratturite Liit</v>
          </cell>
          <cell r="O314">
            <v>80057497</v>
          </cell>
          <cell r="P314" t="str">
            <v>Aktiivne/kehtib</v>
          </cell>
        </row>
        <row r="315">
          <cell r="A315">
            <v>2011372</v>
          </cell>
          <cell r="B315">
            <v>10009988657</v>
          </cell>
          <cell r="C315" t="str">
            <v>Kristo Enn Vaga</v>
          </cell>
          <cell r="D315" t="str">
            <v>Kristo Enn</v>
          </cell>
          <cell r="E315" t="str">
            <v>Vaga</v>
          </cell>
          <cell r="F315">
            <v>39701040859</v>
          </cell>
          <cell r="G315" t="str">
            <v>Eesti</v>
          </cell>
          <cell r="H315">
            <v>1997</v>
          </cell>
          <cell r="I315" t="str">
            <v>M19-34</v>
          </cell>
          <cell r="J315">
            <v>45040</v>
          </cell>
          <cell r="K315">
            <v>45291</v>
          </cell>
          <cell r="L315" t="str">
            <v>HWX</v>
          </cell>
          <cell r="M315" t="str">
            <v>Osaühing Hawaii Express</v>
          </cell>
          <cell r="N315" t="str">
            <v>Eesti Jalgratturite Liit</v>
          </cell>
          <cell r="O315">
            <v>80057497</v>
          </cell>
          <cell r="P315" t="str">
            <v>Aktiivne/kehtib</v>
          </cell>
        </row>
        <row r="316">
          <cell r="A316">
            <v>2001078</v>
          </cell>
          <cell r="B316">
            <v>10075389087</v>
          </cell>
          <cell r="C316" t="str">
            <v>Margus Ruse</v>
          </cell>
          <cell r="D316" t="str">
            <v>Margus</v>
          </cell>
          <cell r="E316" t="str">
            <v>Ruse</v>
          </cell>
          <cell r="F316">
            <v>37308090324</v>
          </cell>
          <cell r="G316" t="str">
            <v>Eesti</v>
          </cell>
          <cell r="H316">
            <v>1973</v>
          </cell>
          <cell r="I316" t="str">
            <v>M50-54</v>
          </cell>
          <cell r="J316">
            <v>45040</v>
          </cell>
          <cell r="K316">
            <v>45291</v>
          </cell>
          <cell r="L316" t="str">
            <v>ATS</v>
          </cell>
          <cell r="M316" t="str">
            <v>MTÜ A&amp;T SPORDIKLUBI</v>
          </cell>
          <cell r="N316" t="str">
            <v>Eesti Jalgratturite Liit</v>
          </cell>
          <cell r="O316">
            <v>80057497</v>
          </cell>
          <cell r="P316" t="str">
            <v>Aktiivne/kehtib</v>
          </cell>
        </row>
        <row r="317">
          <cell r="A317">
            <v>2001052</v>
          </cell>
          <cell r="B317">
            <v>10075389188</v>
          </cell>
          <cell r="C317" t="str">
            <v>Alari Kannel</v>
          </cell>
          <cell r="D317" t="str">
            <v>Alari</v>
          </cell>
          <cell r="E317" t="str">
            <v>Kannel</v>
          </cell>
          <cell r="F317">
            <v>36610130260</v>
          </cell>
          <cell r="G317" t="str">
            <v>Eesti</v>
          </cell>
          <cell r="H317">
            <v>1966</v>
          </cell>
          <cell r="I317" t="str">
            <v>M55-59</v>
          </cell>
          <cell r="J317">
            <v>45040</v>
          </cell>
          <cell r="K317">
            <v>45291</v>
          </cell>
          <cell r="L317" t="str">
            <v>ATS</v>
          </cell>
          <cell r="M317" t="str">
            <v>MTÜ A&amp;T SPORDIKLUBI</v>
          </cell>
          <cell r="N317" t="str">
            <v>Eesti Jalgratturite Liit</v>
          </cell>
          <cell r="O317">
            <v>80057497</v>
          </cell>
          <cell r="P317" t="str">
            <v>Aktiivne/kehtib</v>
          </cell>
        </row>
        <row r="318">
          <cell r="A318">
            <v>2012313</v>
          </cell>
          <cell r="B318">
            <v>10118248337</v>
          </cell>
          <cell r="C318" t="str">
            <v>Ove Lillmaa</v>
          </cell>
          <cell r="D318" t="str">
            <v>Ove</v>
          </cell>
          <cell r="E318" t="str">
            <v>Lillmaa</v>
          </cell>
          <cell r="F318">
            <v>39301176529</v>
          </cell>
          <cell r="G318" t="str">
            <v>Eesti</v>
          </cell>
          <cell r="H318">
            <v>1993</v>
          </cell>
          <cell r="I318" t="str">
            <v>ME</v>
          </cell>
          <cell r="J318">
            <v>45040</v>
          </cell>
          <cell r="K318">
            <v>45291</v>
          </cell>
          <cell r="L318" t="str">
            <v>PEL</v>
          </cell>
          <cell r="M318" t="str">
            <v>MTÜ PELOTON</v>
          </cell>
          <cell r="N318" t="str">
            <v>Eesti Jalgratturite Liit</v>
          </cell>
          <cell r="O318">
            <v>80057497</v>
          </cell>
          <cell r="P318" t="str">
            <v>Aktiivne/kehtib</v>
          </cell>
        </row>
        <row r="319">
          <cell r="A319">
            <v>2001272</v>
          </cell>
          <cell r="B319">
            <v>10075390505</v>
          </cell>
          <cell r="C319" t="str">
            <v>Martin Anier</v>
          </cell>
          <cell r="D319" t="str">
            <v>Martin</v>
          </cell>
          <cell r="E319" t="str">
            <v>Anier</v>
          </cell>
          <cell r="F319">
            <v>50306182716</v>
          </cell>
          <cell r="G319" t="str">
            <v>Eesti</v>
          </cell>
          <cell r="H319">
            <v>2003</v>
          </cell>
          <cell r="I319" t="str">
            <v>MU</v>
          </cell>
          <cell r="J319">
            <v>45040</v>
          </cell>
          <cell r="K319">
            <v>45291</v>
          </cell>
          <cell r="L319" t="str">
            <v>PEL</v>
          </cell>
          <cell r="M319" t="str">
            <v>MTÜ PELOTON</v>
          </cell>
          <cell r="N319" t="str">
            <v>Eesti Jalgratturite Liit</v>
          </cell>
          <cell r="O319">
            <v>80057497</v>
          </cell>
          <cell r="P319" t="str">
            <v>Aktiivne/kehtib</v>
          </cell>
        </row>
        <row r="320">
          <cell r="A320">
            <v>2010140</v>
          </cell>
          <cell r="B320">
            <v>10097378785</v>
          </cell>
          <cell r="C320" t="str">
            <v>Linda Lensment</v>
          </cell>
          <cell r="D320" t="str">
            <v>Linda</v>
          </cell>
          <cell r="E320" t="str">
            <v>Lensment</v>
          </cell>
          <cell r="F320">
            <v>60901077066</v>
          </cell>
          <cell r="G320" t="str">
            <v>Eesti</v>
          </cell>
          <cell r="H320">
            <v>2009</v>
          </cell>
          <cell r="I320" t="str">
            <v>N14</v>
          </cell>
          <cell r="J320">
            <v>45040</v>
          </cell>
          <cell r="K320">
            <v>45291</v>
          </cell>
          <cell r="L320" t="str">
            <v>KJK</v>
          </cell>
          <cell r="M320" t="str">
            <v>MTÜ KALEVI JALGRATTAKOOL</v>
          </cell>
          <cell r="N320" t="str">
            <v>Eesti Jalgratturite Liit</v>
          </cell>
          <cell r="O320">
            <v>80057497</v>
          </cell>
          <cell r="P320" t="str">
            <v>Aktiivne/kehtib</v>
          </cell>
        </row>
        <row r="321">
          <cell r="A321">
            <v>2001816</v>
          </cell>
          <cell r="B321">
            <v>10016040851</v>
          </cell>
          <cell r="C321" t="str">
            <v>Liis Jääger</v>
          </cell>
          <cell r="D321" t="str">
            <v>Liis</v>
          </cell>
          <cell r="E321" t="str">
            <v>Jääger</v>
          </cell>
          <cell r="F321">
            <v>49805122760</v>
          </cell>
          <cell r="G321" t="str">
            <v>Eesti</v>
          </cell>
          <cell r="H321">
            <v>1998</v>
          </cell>
          <cell r="I321" t="str">
            <v>NE</v>
          </cell>
          <cell r="J321">
            <v>45040</v>
          </cell>
          <cell r="K321">
            <v>45291</v>
          </cell>
          <cell r="L321" t="str">
            <v>RTR</v>
          </cell>
          <cell r="M321" t="str">
            <v>REIN TAARAMÄE RATTAKLUBI</v>
          </cell>
          <cell r="N321" t="str">
            <v>Eesti Jalgratturite Liit</v>
          </cell>
          <cell r="O321">
            <v>80057497</v>
          </cell>
          <cell r="P321" t="str">
            <v>Aktiivne/kehtib</v>
          </cell>
        </row>
        <row r="322">
          <cell r="A322">
            <v>2013574</v>
          </cell>
          <cell r="B322">
            <v>10129341804</v>
          </cell>
          <cell r="C322" t="str">
            <v>Ann-Christine Allik</v>
          </cell>
          <cell r="D322" t="str">
            <v>Ann-Christine</v>
          </cell>
          <cell r="E322" t="str">
            <v>Allik</v>
          </cell>
          <cell r="F322">
            <v>49412047011</v>
          </cell>
          <cell r="G322" t="str">
            <v>Eesti</v>
          </cell>
          <cell r="H322">
            <v>1994</v>
          </cell>
          <cell r="I322" t="str">
            <v>NE</v>
          </cell>
          <cell r="J322">
            <v>45040</v>
          </cell>
          <cell r="K322">
            <v>45291</v>
          </cell>
          <cell r="L322" t="str">
            <v>HWX</v>
          </cell>
          <cell r="M322" t="str">
            <v>Osaühing Hawaii Express</v>
          </cell>
          <cell r="N322" t="str">
            <v>Eesti Jalgratturite Liit</v>
          </cell>
          <cell r="O322">
            <v>80057497</v>
          </cell>
          <cell r="P322" t="str">
            <v>Aktiivne/kehtib</v>
          </cell>
        </row>
        <row r="323">
          <cell r="A323">
            <v>2009300</v>
          </cell>
          <cell r="B323">
            <v>10094912561</v>
          </cell>
          <cell r="C323" t="str">
            <v>Birgit Tito</v>
          </cell>
          <cell r="D323" t="str">
            <v>Birgit</v>
          </cell>
          <cell r="E323" t="str">
            <v>Tito</v>
          </cell>
          <cell r="F323">
            <v>49012270303</v>
          </cell>
          <cell r="G323" t="str">
            <v>Eesti</v>
          </cell>
          <cell r="H323">
            <v>1990</v>
          </cell>
          <cell r="I323" t="str">
            <v>NE</v>
          </cell>
          <cell r="J323">
            <v>45040</v>
          </cell>
          <cell r="K323">
            <v>45291</v>
          </cell>
          <cell r="L323" t="str">
            <v>PEL</v>
          </cell>
          <cell r="M323" t="str">
            <v>MTÜ PELOTON</v>
          </cell>
          <cell r="N323" t="str">
            <v>Eesti Jalgratturite Liit</v>
          </cell>
          <cell r="O323">
            <v>80057497</v>
          </cell>
          <cell r="P323" t="str">
            <v>Aktiivne/kehtib</v>
          </cell>
        </row>
        <row r="324">
          <cell r="A324">
            <v>2005281</v>
          </cell>
          <cell r="B324">
            <v>10063680278</v>
          </cell>
          <cell r="C324" t="str">
            <v>Mart Vainre</v>
          </cell>
          <cell r="D324" t="str">
            <v>Mart</v>
          </cell>
          <cell r="E324" t="str">
            <v>Vainre</v>
          </cell>
          <cell r="F324">
            <v>38803140277</v>
          </cell>
          <cell r="G324" t="str">
            <v>Eesti</v>
          </cell>
          <cell r="H324">
            <v>1988</v>
          </cell>
          <cell r="I324" t="str">
            <v>M35-39</v>
          </cell>
          <cell r="J324">
            <v>45039</v>
          </cell>
          <cell r="K324">
            <v>45291</v>
          </cell>
          <cell r="L324" t="str">
            <v>BFC</v>
          </cell>
          <cell r="M324" t="str">
            <v>MTÜ Bike Fanatics CC</v>
          </cell>
          <cell r="N324" t="str">
            <v>Eesti Jalgratturite Liit</v>
          </cell>
          <cell r="O324">
            <v>80057497</v>
          </cell>
          <cell r="P324" t="str">
            <v>Aktiivne/kehtib</v>
          </cell>
        </row>
        <row r="325">
          <cell r="A325">
            <v>2005676</v>
          </cell>
          <cell r="B325">
            <v>10064415357</v>
          </cell>
          <cell r="C325" t="str">
            <v>Helari Pallas</v>
          </cell>
          <cell r="D325" t="str">
            <v>Helari</v>
          </cell>
          <cell r="E325" t="str">
            <v>Pallas</v>
          </cell>
          <cell r="F325">
            <v>37905290383</v>
          </cell>
          <cell r="G325" t="str">
            <v>Eesti</v>
          </cell>
          <cell r="H325">
            <v>1979</v>
          </cell>
          <cell r="I325" t="str">
            <v>M40-44</v>
          </cell>
          <cell r="J325">
            <v>45037</v>
          </cell>
          <cell r="K325">
            <v>45291</v>
          </cell>
          <cell r="M325" t="str">
            <v>21CC Triatloniklubi</v>
          </cell>
          <cell r="N325" t="str">
            <v>Eesti Jalgratturite Liit</v>
          </cell>
          <cell r="O325">
            <v>80057497</v>
          </cell>
          <cell r="P325" t="str">
            <v>Aktiivne/kehtib</v>
          </cell>
        </row>
        <row r="326">
          <cell r="A326">
            <v>2003979</v>
          </cell>
          <cell r="B326">
            <v>10076921182</v>
          </cell>
          <cell r="C326" t="str">
            <v>Mart Kärner</v>
          </cell>
          <cell r="D326" t="str">
            <v>Mart</v>
          </cell>
          <cell r="E326" t="str">
            <v>Kärner</v>
          </cell>
          <cell r="F326">
            <v>36906042769</v>
          </cell>
          <cell r="G326" t="str">
            <v>Eesti</v>
          </cell>
          <cell r="H326">
            <v>1969</v>
          </cell>
          <cell r="I326" t="str">
            <v>M50-54</v>
          </cell>
          <cell r="J326">
            <v>45037</v>
          </cell>
          <cell r="K326">
            <v>45291</v>
          </cell>
          <cell r="L326" t="str">
            <v>PEL</v>
          </cell>
          <cell r="M326" t="str">
            <v>MTÜ PELOTON</v>
          </cell>
          <cell r="N326" t="str">
            <v>Eesti Jalgratturite Liit</v>
          </cell>
          <cell r="O326">
            <v>80057497</v>
          </cell>
          <cell r="P326" t="str">
            <v>Aktiivne/kehtib</v>
          </cell>
        </row>
        <row r="327">
          <cell r="A327">
            <v>2000927</v>
          </cell>
          <cell r="B327">
            <v>10066337371</v>
          </cell>
          <cell r="C327" t="str">
            <v>Andrei Zagitov</v>
          </cell>
          <cell r="D327" t="str">
            <v>Andrei</v>
          </cell>
          <cell r="E327" t="str">
            <v>Zagitov</v>
          </cell>
          <cell r="F327">
            <v>36706203722</v>
          </cell>
          <cell r="G327" t="str">
            <v>Eesti</v>
          </cell>
          <cell r="H327">
            <v>1967</v>
          </cell>
          <cell r="I327" t="str">
            <v>M55-59</v>
          </cell>
          <cell r="J327">
            <v>45037</v>
          </cell>
          <cell r="K327">
            <v>45291</v>
          </cell>
          <cell r="L327" t="str">
            <v>NHE</v>
          </cell>
          <cell r="M327" t="str">
            <v>Narva Hawaii Express MTÜ</v>
          </cell>
          <cell r="N327" t="str">
            <v>Eesti Jalgratturite Liit</v>
          </cell>
          <cell r="O327">
            <v>80057497</v>
          </cell>
          <cell r="P327" t="str">
            <v>Aktiivne/kehtib</v>
          </cell>
        </row>
        <row r="328">
          <cell r="A328">
            <v>2014049</v>
          </cell>
          <cell r="B328">
            <v>10131053852</v>
          </cell>
          <cell r="C328" t="str">
            <v>Triinebel Kuris</v>
          </cell>
          <cell r="D328" t="str">
            <v>Triinebel</v>
          </cell>
          <cell r="E328" t="str">
            <v>Kuris</v>
          </cell>
          <cell r="F328">
            <v>61602090142</v>
          </cell>
          <cell r="G328" t="str">
            <v>Eesti</v>
          </cell>
          <cell r="H328">
            <v>2016</v>
          </cell>
          <cell r="I328" t="str">
            <v>N8</v>
          </cell>
          <cell r="J328">
            <v>45037</v>
          </cell>
          <cell r="K328">
            <v>45291</v>
          </cell>
          <cell r="L328" t="str">
            <v>AIR</v>
          </cell>
          <cell r="M328" t="str">
            <v>SPORDIKLUBI AIRPARK</v>
          </cell>
          <cell r="N328" t="str">
            <v>Eesti Jalgratturite Liit</v>
          </cell>
          <cell r="O328">
            <v>80057497</v>
          </cell>
          <cell r="P328" t="str">
            <v>Aktiivne/kehtib</v>
          </cell>
        </row>
        <row r="329">
          <cell r="A329">
            <v>2000451</v>
          </cell>
          <cell r="B329">
            <v>10007431594</v>
          </cell>
          <cell r="C329" t="str">
            <v>Taavi Kannimäe</v>
          </cell>
          <cell r="D329" t="str">
            <v>Taavi</v>
          </cell>
          <cell r="E329" t="str">
            <v>Kannimäe</v>
          </cell>
          <cell r="F329">
            <v>39104046511</v>
          </cell>
          <cell r="G329" t="str">
            <v>Eesti</v>
          </cell>
          <cell r="H329">
            <v>1991</v>
          </cell>
          <cell r="I329" t="str">
            <v>ME</v>
          </cell>
          <cell r="J329">
            <v>45036</v>
          </cell>
          <cell r="K329">
            <v>45291</v>
          </cell>
          <cell r="L329" t="str">
            <v>HAV</v>
          </cell>
          <cell r="M329" t="str">
            <v>HAUKA VELOKLUBI</v>
          </cell>
          <cell r="N329" t="str">
            <v>Eesti Jalgratturite Liit</v>
          </cell>
          <cell r="O329">
            <v>80057497</v>
          </cell>
          <cell r="P329" t="str">
            <v>Aktiivne/kehtib</v>
          </cell>
        </row>
        <row r="330">
          <cell r="A330">
            <v>2006879</v>
          </cell>
          <cell r="B330">
            <v>10083372793</v>
          </cell>
          <cell r="C330" t="str">
            <v>Ever Richard Rannamets</v>
          </cell>
          <cell r="D330" t="str">
            <v>Ever Richard</v>
          </cell>
          <cell r="E330" t="str">
            <v>Rannamets</v>
          </cell>
          <cell r="F330">
            <v>51301020079</v>
          </cell>
          <cell r="G330" t="str">
            <v>Eesti</v>
          </cell>
          <cell r="H330">
            <v>2013</v>
          </cell>
          <cell r="I330" t="str">
            <v>M10</v>
          </cell>
          <cell r="J330">
            <v>45034</v>
          </cell>
          <cell r="K330">
            <v>45291</v>
          </cell>
          <cell r="L330" t="str">
            <v>BMT</v>
          </cell>
          <cell r="M330" t="str">
            <v>BMX Tallinn MTÜ</v>
          </cell>
          <cell r="N330" t="str">
            <v>Eesti Jalgratturite Liit</v>
          </cell>
          <cell r="O330">
            <v>80057497</v>
          </cell>
          <cell r="P330" t="str">
            <v>Aktiivne/kehtib</v>
          </cell>
        </row>
        <row r="331">
          <cell r="A331">
            <v>2014010</v>
          </cell>
          <cell r="B331">
            <v>10130884609</v>
          </cell>
          <cell r="C331" t="str">
            <v>Andreas Gerberson</v>
          </cell>
          <cell r="D331" t="str">
            <v>Andreas</v>
          </cell>
          <cell r="E331" t="str">
            <v>Gerberson</v>
          </cell>
          <cell r="F331">
            <v>51312270298</v>
          </cell>
          <cell r="G331" t="str">
            <v>Eesti</v>
          </cell>
          <cell r="H331">
            <v>2013</v>
          </cell>
          <cell r="I331" t="str">
            <v>M10</v>
          </cell>
          <cell r="J331">
            <v>45034</v>
          </cell>
          <cell r="K331">
            <v>45291</v>
          </cell>
          <cell r="L331" t="str">
            <v>AIR</v>
          </cell>
          <cell r="M331" t="str">
            <v>SPORDIKLUBI AIRPARK</v>
          </cell>
          <cell r="N331" t="str">
            <v>Eesti Jalgratturite Liit</v>
          </cell>
          <cell r="O331">
            <v>80057497</v>
          </cell>
          <cell r="P331" t="str">
            <v>Aktiivne/kehtib</v>
          </cell>
        </row>
        <row r="332">
          <cell r="A332">
            <v>2009135</v>
          </cell>
          <cell r="B332">
            <v>10094595592</v>
          </cell>
          <cell r="C332" t="str">
            <v>Airon Savi</v>
          </cell>
          <cell r="D332" t="str">
            <v>Airon</v>
          </cell>
          <cell r="E332" t="str">
            <v>Savi</v>
          </cell>
          <cell r="F332">
            <v>51206192770</v>
          </cell>
          <cell r="G332" t="str">
            <v>Eesti</v>
          </cell>
          <cell r="H332">
            <v>2012</v>
          </cell>
          <cell r="I332" t="str">
            <v>M12</v>
          </cell>
          <cell r="J332">
            <v>45034</v>
          </cell>
          <cell r="K332">
            <v>45291</v>
          </cell>
          <cell r="L332" t="str">
            <v>BRE</v>
          </cell>
          <cell r="M332" t="str">
            <v>BMX RACING ESTONIA MTÜ</v>
          </cell>
          <cell r="N332" t="str">
            <v>Eesti Jalgratturite Liit</v>
          </cell>
          <cell r="O332">
            <v>80057497</v>
          </cell>
          <cell r="P332" t="str">
            <v>Aktiivne/kehtib</v>
          </cell>
        </row>
        <row r="333">
          <cell r="A333">
            <v>2002297</v>
          </cell>
          <cell r="B333">
            <v>10075693427</v>
          </cell>
          <cell r="C333" t="str">
            <v>Matthias Mõttus</v>
          </cell>
          <cell r="D333" t="str">
            <v>Matthias</v>
          </cell>
          <cell r="E333" t="str">
            <v>Mõttus</v>
          </cell>
          <cell r="F333">
            <v>50612246549</v>
          </cell>
          <cell r="G333" t="str">
            <v>Eesti</v>
          </cell>
          <cell r="H333">
            <v>2006</v>
          </cell>
          <cell r="I333" t="str">
            <v>MJ</v>
          </cell>
          <cell r="J333">
            <v>45034</v>
          </cell>
          <cell r="K333">
            <v>45291</v>
          </cell>
          <cell r="L333" t="str">
            <v>HRK</v>
          </cell>
          <cell r="M333" t="str">
            <v>HAANJA RATTAKLUBI</v>
          </cell>
          <cell r="N333" t="str">
            <v>Eesti Jalgratturite Liit</v>
          </cell>
          <cell r="O333">
            <v>80057497</v>
          </cell>
          <cell r="P333" t="str">
            <v>Aktiivne/kehtib</v>
          </cell>
        </row>
        <row r="334">
          <cell r="A334">
            <v>2002307</v>
          </cell>
          <cell r="B334">
            <v>10075693326</v>
          </cell>
          <cell r="C334" t="str">
            <v>Marta Mõttus</v>
          </cell>
          <cell r="D334" t="str">
            <v>Marta</v>
          </cell>
          <cell r="E334" t="str">
            <v>Mõttus</v>
          </cell>
          <cell r="F334">
            <v>61004116535</v>
          </cell>
          <cell r="G334" t="str">
            <v>Eesti</v>
          </cell>
          <cell r="H334">
            <v>2010</v>
          </cell>
          <cell r="I334" t="str">
            <v>N14</v>
          </cell>
          <cell r="J334">
            <v>45034</v>
          </cell>
          <cell r="K334">
            <v>45291</v>
          </cell>
          <cell r="L334" t="str">
            <v>HRK</v>
          </cell>
          <cell r="M334" t="str">
            <v>HAANJA RATTAKLUBI</v>
          </cell>
          <cell r="N334" t="str">
            <v>Eesti Jalgratturite Liit</v>
          </cell>
          <cell r="O334">
            <v>80057497</v>
          </cell>
          <cell r="P334" t="str">
            <v>Aktiivne/kehtib</v>
          </cell>
        </row>
        <row r="335">
          <cell r="A335">
            <v>2000493</v>
          </cell>
          <cell r="B335">
            <v>10005523122</v>
          </cell>
          <cell r="C335" t="str">
            <v>Age Jaanimets</v>
          </cell>
          <cell r="D335" t="str">
            <v>Age</v>
          </cell>
          <cell r="E335" t="str">
            <v>Jaanimets</v>
          </cell>
          <cell r="F335">
            <v>48006076516</v>
          </cell>
          <cell r="G335" t="str">
            <v>Eesti</v>
          </cell>
          <cell r="H335">
            <v>1980</v>
          </cell>
          <cell r="I335" t="str">
            <v>N40-44</v>
          </cell>
          <cell r="J335">
            <v>45034</v>
          </cell>
          <cell r="K335">
            <v>45291</v>
          </cell>
          <cell r="L335" t="str">
            <v>VCL</v>
          </cell>
          <cell r="M335" t="str">
            <v>MTÜ VELO.CLUBBERS.EE</v>
          </cell>
          <cell r="N335" t="str">
            <v>Eesti Jalgratturite Liit</v>
          </cell>
          <cell r="O335">
            <v>80057497</v>
          </cell>
          <cell r="P335" t="str">
            <v>Aktiivne/kehtib</v>
          </cell>
        </row>
        <row r="336">
          <cell r="A336">
            <v>2000888</v>
          </cell>
          <cell r="B336">
            <v>10075232776</v>
          </cell>
          <cell r="C336" t="str">
            <v>Karolin Surva</v>
          </cell>
          <cell r="D336" t="str">
            <v>Karolin</v>
          </cell>
          <cell r="E336" t="str">
            <v>Surva</v>
          </cell>
          <cell r="F336">
            <v>60502034911</v>
          </cell>
          <cell r="G336" t="str">
            <v>Eesti</v>
          </cell>
          <cell r="H336">
            <v>2005</v>
          </cell>
          <cell r="I336" t="str">
            <v>NJ</v>
          </cell>
          <cell r="J336">
            <v>45034</v>
          </cell>
          <cell r="K336">
            <v>45291</v>
          </cell>
          <cell r="L336" t="str">
            <v>CFC</v>
          </cell>
          <cell r="M336" t="str">
            <v>Spordiklubi CFC</v>
          </cell>
          <cell r="N336" t="str">
            <v>Eesti Jalgratturite Liit</v>
          </cell>
          <cell r="O336">
            <v>80057497</v>
          </cell>
          <cell r="P336" t="str">
            <v>Aktiivne/kehtib</v>
          </cell>
        </row>
        <row r="337">
          <cell r="A337">
            <v>2002585</v>
          </cell>
          <cell r="B337">
            <v>10075729193</v>
          </cell>
          <cell r="C337" t="str">
            <v>Ruudi Lumiste</v>
          </cell>
          <cell r="D337" t="str">
            <v>Ruudi</v>
          </cell>
          <cell r="E337" t="str">
            <v>Lumiste</v>
          </cell>
          <cell r="F337">
            <v>50902202712</v>
          </cell>
          <cell r="G337" t="str">
            <v>Eesti</v>
          </cell>
          <cell r="H337">
            <v>2009</v>
          </cell>
          <cell r="I337" t="str">
            <v>M14</v>
          </cell>
          <cell r="J337">
            <v>45033</v>
          </cell>
          <cell r="K337">
            <v>45291</v>
          </cell>
          <cell r="L337" t="str">
            <v>BRE</v>
          </cell>
          <cell r="M337" t="str">
            <v>BMX RACING ESTONIA MTÜ</v>
          </cell>
          <cell r="N337" t="str">
            <v>Eesti Jalgratturite Liit</v>
          </cell>
          <cell r="O337">
            <v>80057497</v>
          </cell>
          <cell r="P337" t="str">
            <v>Aktiivne/kehtib</v>
          </cell>
        </row>
        <row r="338">
          <cell r="A338">
            <v>2013118</v>
          </cell>
          <cell r="B338">
            <v>10120549055</v>
          </cell>
          <cell r="C338" t="str">
            <v>Hannes Ahman</v>
          </cell>
          <cell r="D338" t="str">
            <v>Hannes</v>
          </cell>
          <cell r="E338" t="str">
            <v>Ahman</v>
          </cell>
          <cell r="F338">
            <v>50703232721</v>
          </cell>
          <cell r="G338" t="str">
            <v>Eesti</v>
          </cell>
          <cell r="H338">
            <v>2007</v>
          </cell>
          <cell r="I338" t="str">
            <v>M16</v>
          </cell>
          <cell r="J338">
            <v>45033</v>
          </cell>
          <cell r="K338">
            <v>45291</v>
          </cell>
          <cell r="L338" t="str">
            <v>TYS</v>
          </cell>
          <cell r="M338" t="str">
            <v>TARTU ÜLIKOOLI AKADEEMILINE SPORDIKLUBI</v>
          </cell>
          <cell r="N338" t="str">
            <v>Eesti Jalgratturite Liit</v>
          </cell>
          <cell r="O338">
            <v>80057497</v>
          </cell>
          <cell r="P338" t="str">
            <v>Aktiivne/kehtib</v>
          </cell>
        </row>
        <row r="339">
          <cell r="A339">
            <v>2009180</v>
          </cell>
          <cell r="B339">
            <v>10094727554</v>
          </cell>
          <cell r="C339" t="str">
            <v>Robin Luht</v>
          </cell>
          <cell r="D339" t="str">
            <v>Robin</v>
          </cell>
          <cell r="E339" t="str">
            <v>Luht</v>
          </cell>
          <cell r="F339">
            <v>50701066512</v>
          </cell>
          <cell r="G339" t="str">
            <v>Eesti</v>
          </cell>
          <cell r="H339">
            <v>2007</v>
          </cell>
          <cell r="I339" t="str">
            <v>M16</v>
          </cell>
          <cell r="J339">
            <v>45033</v>
          </cell>
          <cell r="K339">
            <v>45291</v>
          </cell>
          <cell r="L339" t="str">
            <v>PEL</v>
          </cell>
          <cell r="M339" t="str">
            <v>MTÜ PELOTON</v>
          </cell>
          <cell r="N339" t="str">
            <v>Eesti Jalgratturite Liit</v>
          </cell>
          <cell r="O339">
            <v>80057497</v>
          </cell>
          <cell r="P339" t="str">
            <v>Aktiivne/kehtib</v>
          </cell>
        </row>
        <row r="340">
          <cell r="A340">
            <v>2010438</v>
          </cell>
          <cell r="B340">
            <v>10104082600</v>
          </cell>
          <cell r="C340" t="str">
            <v>Raimo Ruus</v>
          </cell>
          <cell r="D340" t="str">
            <v>Raimo</v>
          </cell>
          <cell r="E340" t="str">
            <v>Ruus</v>
          </cell>
          <cell r="F340">
            <v>38405264217</v>
          </cell>
          <cell r="G340" t="str">
            <v>Eesti</v>
          </cell>
          <cell r="H340">
            <v>1984</v>
          </cell>
          <cell r="I340" t="str">
            <v>M35-39</v>
          </cell>
          <cell r="J340">
            <v>45033</v>
          </cell>
          <cell r="K340">
            <v>45291</v>
          </cell>
          <cell r="N340" t="str">
            <v>Eesti Jalgratturite Liit</v>
          </cell>
          <cell r="O340">
            <v>80057497</v>
          </cell>
          <cell r="P340" t="str">
            <v>Aktiivne/kehtib</v>
          </cell>
        </row>
        <row r="341">
          <cell r="A341">
            <v>2012533</v>
          </cell>
          <cell r="B341">
            <v>10118251367</v>
          </cell>
          <cell r="C341" t="str">
            <v>Kaspar Lind</v>
          </cell>
          <cell r="D341" t="str">
            <v>Kaspar</v>
          </cell>
          <cell r="E341" t="str">
            <v>Lind</v>
          </cell>
          <cell r="F341">
            <v>37807042730</v>
          </cell>
          <cell r="G341" t="str">
            <v>Eesti</v>
          </cell>
          <cell r="H341">
            <v>1978</v>
          </cell>
          <cell r="I341" t="str">
            <v>M45-49</v>
          </cell>
          <cell r="J341">
            <v>45033</v>
          </cell>
          <cell r="K341">
            <v>45291</v>
          </cell>
          <cell r="L341" t="str">
            <v>TRI</v>
          </cell>
          <cell r="M341" t="str">
            <v>MTÜ Trismile</v>
          </cell>
          <cell r="N341" t="str">
            <v>Eesti Jalgratturite Liit</v>
          </cell>
          <cell r="O341">
            <v>80057497</v>
          </cell>
          <cell r="P341" t="str">
            <v>Aktiivne/kehtib</v>
          </cell>
        </row>
        <row r="342">
          <cell r="A342">
            <v>2004907</v>
          </cell>
          <cell r="B342">
            <v>10081164126</v>
          </cell>
          <cell r="C342" t="str">
            <v>Jaanus Linkgreim</v>
          </cell>
          <cell r="D342" t="str">
            <v>Jaanus</v>
          </cell>
          <cell r="E342" t="str">
            <v>Linkgreim</v>
          </cell>
          <cell r="F342">
            <v>37110180282</v>
          </cell>
          <cell r="G342" t="str">
            <v>Eesti</v>
          </cell>
          <cell r="H342">
            <v>1971</v>
          </cell>
          <cell r="I342" t="str">
            <v>M50-54</v>
          </cell>
          <cell r="J342">
            <v>45033</v>
          </cell>
          <cell r="K342">
            <v>45291</v>
          </cell>
          <cell r="L342" t="str">
            <v>KJK</v>
          </cell>
          <cell r="M342" t="str">
            <v>MTÜ KALEVI JALGRATTAKOOL</v>
          </cell>
          <cell r="N342" t="str">
            <v>Eesti Jalgratturite Liit</v>
          </cell>
          <cell r="O342">
            <v>80057497</v>
          </cell>
          <cell r="P342" t="str">
            <v>Aktiivne/kehtib</v>
          </cell>
        </row>
        <row r="343">
          <cell r="A343">
            <v>2014188</v>
          </cell>
          <cell r="B343">
            <v>10131243610</v>
          </cell>
          <cell r="C343" t="str">
            <v>Egor Lissov</v>
          </cell>
          <cell r="D343" t="str">
            <v>Egor</v>
          </cell>
          <cell r="E343" t="str">
            <v>Lissov</v>
          </cell>
          <cell r="F343">
            <v>51608170283</v>
          </cell>
          <cell r="G343" t="str">
            <v>Eesti</v>
          </cell>
          <cell r="H343">
            <v>2016</v>
          </cell>
          <cell r="I343" t="str">
            <v>M8</v>
          </cell>
          <cell r="J343">
            <v>45033</v>
          </cell>
          <cell r="K343">
            <v>45291</v>
          </cell>
          <cell r="L343" t="str">
            <v>TYS</v>
          </cell>
          <cell r="M343" t="str">
            <v>TARTU ÜLIKOOLI AKADEEMILINE SPORDIKLUBI</v>
          </cell>
          <cell r="N343" t="str">
            <v>Eesti Jalgratturite Liit</v>
          </cell>
          <cell r="O343">
            <v>80057497</v>
          </cell>
          <cell r="P343" t="str">
            <v>Aktiivne/kehtib</v>
          </cell>
        </row>
        <row r="344">
          <cell r="A344">
            <v>2008466</v>
          </cell>
          <cell r="B344">
            <v>10089875433</v>
          </cell>
          <cell r="C344" t="str">
            <v>Robert Lepik</v>
          </cell>
          <cell r="D344" t="str">
            <v>Robert</v>
          </cell>
          <cell r="E344" t="str">
            <v>Lepik</v>
          </cell>
          <cell r="F344">
            <v>50609282783</v>
          </cell>
          <cell r="G344" t="str">
            <v>Eesti</v>
          </cell>
          <cell r="H344">
            <v>2006</v>
          </cell>
          <cell r="I344" t="str">
            <v>MJ</v>
          </cell>
          <cell r="J344">
            <v>45033</v>
          </cell>
          <cell r="K344">
            <v>45291</v>
          </cell>
          <cell r="L344" t="str">
            <v>PEL</v>
          </cell>
          <cell r="M344" t="str">
            <v>MTÜ PELOTON</v>
          </cell>
          <cell r="N344" t="str">
            <v>Eesti Jalgratturite Liit</v>
          </cell>
          <cell r="O344">
            <v>80057497</v>
          </cell>
          <cell r="P344" t="str">
            <v>Aktiivne/kehtib</v>
          </cell>
        </row>
        <row r="345">
          <cell r="A345">
            <v>2015352</v>
          </cell>
          <cell r="B345">
            <v>10141775786</v>
          </cell>
          <cell r="C345" t="str">
            <v>Liina Romandi</v>
          </cell>
          <cell r="D345" t="str">
            <v>Liina</v>
          </cell>
          <cell r="E345" t="str">
            <v>Romandi</v>
          </cell>
          <cell r="F345">
            <v>48405282717</v>
          </cell>
          <cell r="G345" t="str">
            <v>Eesti</v>
          </cell>
          <cell r="H345">
            <v>1984</v>
          </cell>
          <cell r="I345" t="str">
            <v>N35-39</v>
          </cell>
          <cell r="J345">
            <v>45033</v>
          </cell>
          <cell r="K345">
            <v>45291</v>
          </cell>
          <cell r="L345" t="str">
            <v>RRK</v>
          </cell>
          <cell r="M345" t="str">
            <v>Rae Rattaklubi</v>
          </cell>
          <cell r="N345" t="str">
            <v>Eesti Jalgratturite Liit</v>
          </cell>
          <cell r="O345">
            <v>80057497</v>
          </cell>
          <cell r="P345" t="str">
            <v>Aktiivne/kehtib</v>
          </cell>
        </row>
        <row r="346">
          <cell r="A346">
            <v>2011123</v>
          </cell>
          <cell r="B346">
            <v>10106983304</v>
          </cell>
          <cell r="C346" t="str">
            <v>Martin Mikk-Kirsme</v>
          </cell>
          <cell r="D346" t="str">
            <v>Martin</v>
          </cell>
          <cell r="E346" t="str">
            <v>Mikk-Kirsme</v>
          </cell>
          <cell r="F346">
            <v>38303232723</v>
          </cell>
          <cell r="G346" t="str">
            <v>Eesti</v>
          </cell>
          <cell r="H346">
            <v>1983</v>
          </cell>
          <cell r="I346" t="str">
            <v>Hobirattur</v>
          </cell>
          <cell r="J346">
            <v>45032</v>
          </cell>
          <cell r="K346">
            <v>45291</v>
          </cell>
          <cell r="L346" t="str">
            <v>PEL</v>
          </cell>
          <cell r="M346" t="str">
            <v>MTÜ PELOTON</v>
          </cell>
          <cell r="N346" t="str">
            <v>Eesti Jalgratturite Liit</v>
          </cell>
          <cell r="O346">
            <v>80057497</v>
          </cell>
          <cell r="P346" t="str">
            <v>Aktiivne/kehtib</v>
          </cell>
        </row>
        <row r="347">
          <cell r="A347">
            <v>2009229</v>
          </cell>
          <cell r="B347">
            <v>10094886693</v>
          </cell>
          <cell r="C347" t="str">
            <v>Lukas Mikk-Kirsme</v>
          </cell>
          <cell r="D347" t="str">
            <v>Lukas</v>
          </cell>
          <cell r="E347" t="str">
            <v>Mikk-Kirsme</v>
          </cell>
          <cell r="F347">
            <v>51405080067</v>
          </cell>
          <cell r="G347" t="str">
            <v>Eesti</v>
          </cell>
          <cell r="H347">
            <v>2014</v>
          </cell>
          <cell r="I347" t="str">
            <v>M10</v>
          </cell>
          <cell r="J347">
            <v>45032</v>
          </cell>
          <cell r="K347">
            <v>45291</v>
          </cell>
          <cell r="L347" t="str">
            <v>PEL</v>
          </cell>
          <cell r="M347" t="str">
            <v>MTÜ PELOTON</v>
          </cell>
          <cell r="N347" t="str">
            <v>Eesti Jalgratturite Liit</v>
          </cell>
          <cell r="O347">
            <v>80057497</v>
          </cell>
          <cell r="P347" t="str">
            <v>Aktiivne/kehtib</v>
          </cell>
        </row>
        <row r="348">
          <cell r="A348">
            <v>2008974</v>
          </cell>
          <cell r="B348">
            <v>10094087657</v>
          </cell>
          <cell r="C348" t="str">
            <v>Vidrik Vaiksaar</v>
          </cell>
          <cell r="D348" t="str">
            <v>Vidrik</v>
          </cell>
          <cell r="E348" t="str">
            <v>Vaiksaar</v>
          </cell>
          <cell r="F348">
            <v>38904106032</v>
          </cell>
          <cell r="G348" t="str">
            <v>Eesti</v>
          </cell>
          <cell r="H348">
            <v>1989</v>
          </cell>
          <cell r="I348" t="str">
            <v>M19-34</v>
          </cell>
          <cell r="J348">
            <v>45032</v>
          </cell>
          <cell r="K348">
            <v>45291</v>
          </cell>
          <cell r="L348" t="str">
            <v>TTK</v>
          </cell>
          <cell r="M348" t="str">
            <v>Passion For Adventure MTÜ</v>
          </cell>
          <cell r="N348" t="str">
            <v>Eesti Jalgratturite Liit</v>
          </cell>
          <cell r="O348">
            <v>80057497</v>
          </cell>
          <cell r="P348" t="str">
            <v>Aktiivne/kehtib</v>
          </cell>
        </row>
        <row r="349">
          <cell r="A349">
            <v>2014861</v>
          </cell>
          <cell r="B349">
            <v>10132710532</v>
          </cell>
          <cell r="C349" t="str">
            <v>Carmen-Anete Plakso</v>
          </cell>
          <cell r="D349" t="str">
            <v>Carmen-Anete</v>
          </cell>
          <cell r="E349" t="str">
            <v>Plakso</v>
          </cell>
          <cell r="F349">
            <v>60801122768</v>
          </cell>
          <cell r="G349" t="str">
            <v>Eesti</v>
          </cell>
          <cell r="H349">
            <v>2008</v>
          </cell>
          <cell r="I349" t="str">
            <v>N16</v>
          </cell>
          <cell r="J349">
            <v>45032</v>
          </cell>
          <cell r="K349">
            <v>45291</v>
          </cell>
          <cell r="L349" t="str">
            <v>TYS</v>
          </cell>
          <cell r="M349" t="str">
            <v>Tartu Ülikooli Akadeemiline Spordiklubi</v>
          </cell>
          <cell r="N349" t="str">
            <v>Eesti Jalgratturite Liit</v>
          </cell>
          <cell r="O349">
            <v>80057497</v>
          </cell>
          <cell r="P349" t="str">
            <v>Aktiivne/kehtib</v>
          </cell>
        </row>
        <row r="350">
          <cell r="A350">
            <v>2009164</v>
          </cell>
          <cell r="B350">
            <v>10094657937</v>
          </cell>
          <cell r="C350" t="str">
            <v>Liisi Lohk</v>
          </cell>
          <cell r="D350" t="str">
            <v>Liisi</v>
          </cell>
          <cell r="E350" t="str">
            <v>Lohk</v>
          </cell>
          <cell r="F350">
            <v>60608024218</v>
          </cell>
          <cell r="G350" t="str">
            <v>Eesti</v>
          </cell>
          <cell r="H350">
            <v>2006</v>
          </cell>
          <cell r="I350" t="str">
            <v>NJ</v>
          </cell>
          <cell r="J350">
            <v>45032</v>
          </cell>
          <cell r="K350">
            <v>45291</v>
          </cell>
          <cell r="L350" t="str">
            <v>PKA</v>
          </cell>
          <cell r="M350" t="str">
            <v>PÄRNU SPORDISELTSI "KALEV" SPORDIKOOL</v>
          </cell>
          <cell r="N350" t="str">
            <v>Eesti Jalgratturite Liit</v>
          </cell>
          <cell r="O350">
            <v>80057497</v>
          </cell>
          <cell r="P350" t="str">
            <v>Aktiivne/kehtib</v>
          </cell>
        </row>
        <row r="351">
          <cell r="A351">
            <v>2002417</v>
          </cell>
          <cell r="B351">
            <v>10075727577</v>
          </cell>
          <cell r="C351" t="str">
            <v>Sten Tristan Raid</v>
          </cell>
          <cell r="D351" t="str">
            <v>Sten Tristan</v>
          </cell>
          <cell r="E351" t="str">
            <v>Raid</v>
          </cell>
          <cell r="F351">
            <v>50802014710</v>
          </cell>
          <cell r="G351" t="str">
            <v>Eesti</v>
          </cell>
          <cell r="H351">
            <v>2008</v>
          </cell>
          <cell r="I351" t="str">
            <v>M16</v>
          </cell>
          <cell r="J351">
            <v>45031</v>
          </cell>
          <cell r="K351">
            <v>45291</v>
          </cell>
          <cell r="L351" t="str">
            <v>BRE</v>
          </cell>
          <cell r="M351" t="str">
            <v>BMX RACING ESTONIA MTÜ</v>
          </cell>
          <cell r="N351" t="str">
            <v>Eesti Jalgratturite Liit</v>
          </cell>
          <cell r="O351">
            <v>80057497</v>
          </cell>
          <cell r="P351" t="str">
            <v>Aktiivne/kehtib</v>
          </cell>
        </row>
        <row r="352">
          <cell r="A352">
            <v>2005566</v>
          </cell>
          <cell r="B352">
            <v>10063675127</v>
          </cell>
          <cell r="C352" t="str">
            <v>Andrei Bogdanov</v>
          </cell>
          <cell r="D352" t="str">
            <v>Andrei</v>
          </cell>
          <cell r="E352" t="str">
            <v>Bogdanov</v>
          </cell>
          <cell r="F352">
            <v>38806293715</v>
          </cell>
          <cell r="G352" t="str">
            <v>Eesti</v>
          </cell>
          <cell r="H352">
            <v>1988</v>
          </cell>
          <cell r="I352" t="str">
            <v>M35-39</v>
          </cell>
          <cell r="J352">
            <v>45031</v>
          </cell>
          <cell r="K352">
            <v>45291</v>
          </cell>
          <cell r="L352" t="str">
            <v>NRT</v>
          </cell>
          <cell r="M352" t="str">
            <v>MTÜ NarvaRatturid</v>
          </cell>
          <cell r="N352" t="str">
            <v>Eesti Jalgratturite Liit</v>
          </cell>
          <cell r="O352">
            <v>80057497</v>
          </cell>
          <cell r="P352" t="str">
            <v>Aktiivne/kehtib</v>
          </cell>
        </row>
        <row r="353">
          <cell r="A353">
            <v>2010577</v>
          </cell>
          <cell r="B353">
            <v>10104596494</v>
          </cell>
          <cell r="C353" t="str">
            <v>Riho Ots</v>
          </cell>
          <cell r="D353" t="str">
            <v>Riho</v>
          </cell>
          <cell r="E353" t="str">
            <v>Ots</v>
          </cell>
          <cell r="F353">
            <v>38302166035</v>
          </cell>
          <cell r="G353" t="str">
            <v>Eesti</v>
          </cell>
          <cell r="H353">
            <v>1983</v>
          </cell>
          <cell r="I353" t="str">
            <v>M40-44</v>
          </cell>
          <cell r="J353">
            <v>45031</v>
          </cell>
          <cell r="K353">
            <v>45291</v>
          </cell>
          <cell r="L353" t="str">
            <v>HWX</v>
          </cell>
          <cell r="M353" t="str">
            <v>Osaühing Hawaii Express</v>
          </cell>
          <cell r="N353" t="str">
            <v>Eesti Jalgratturite Liit</v>
          </cell>
          <cell r="O353">
            <v>80057497</v>
          </cell>
          <cell r="P353" t="str">
            <v>Aktiivne/kehtib</v>
          </cell>
        </row>
        <row r="354">
          <cell r="A354">
            <v>2000969</v>
          </cell>
          <cell r="B354">
            <v>10075388279</v>
          </cell>
          <cell r="C354" t="str">
            <v>Sergei Karpenko</v>
          </cell>
          <cell r="D354" t="str">
            <v>Sergei</v>
          </cell>
          <cell r="E354" t="str">
            <v>Karpenko</v>
          </cell>
          <cell r="F354">
            <v>37101063711</v>
          </cell>
          <cell r="G354" t="str">
            <v>Eesti</v>
          </cell>
          <cell r="H354">
            <v>1971</v>
          </cell>
          <cell r="I354" t="str">
            <v>M50-54</v>
          </cell>
          <cell r="J354">
            <v>45031</v>
          </cell>
          <cell r="K354">
            <v>45291</v>
          </cell>
          <cell r="L354" t="str">
            <v>NRT</v>
          </cell>
          <cell r="M354" t="str">
            <v>MTÜ NarvaRatturid</v>
          </cell>
          <cell r="N354" t="str">
            <v>Eesti Jalgratturite Liit</v>
          </cell>
          <cell r="O354">
            <v>80057497</v>
          </cell>
          <cell r="P354" t="str">
            <v>Aktiivne/kehtib</v>
          </cell>
        </row>
        <row r="355">
          <cell r="A355">
            <v>2000943</v>
          </cell>
          <cell r="B355">
            <v>10075388582</v>
          </cell>
          <cell r="C355" t="str">
            <v>Viktor Mihhailov</v>
          </cell>
          <cell r="D355" t="str">
            <v>Viktor</v>
          </cell>
          <cell r="E355" t="str">
            <v>Mihhailov</v>
          </cell>
          <cell r="F355">
            <v>36503263710</v>
          </cell>
          <cell r="G355" t="str">
            <v>Eesti</v>
          </cell>
          <cell r="H355">
            <v>1965</v>
          </cell>
          <cell r="I355" t="str">
            <v>M55-59</v>
          </cell>
          <cell r="J355">
            <v>45031</v>
          </cell>
          <cell r="K355">
            <v>45291</v>
          </cell>
          <cell r="L355" t="str">
            <v>NRT</v>
          </cell>
          <cell r="M355" t="str">
            <v>MTÜ NarvaRatturid</v>
          </cell>
          <cell r="N355" t="str">
            <v>Eesti Jalgratturite Liit</v>
          </cell>
          <cell r="O355">
            <v>80057497</v>
          </cell>
          <cell r="P355" t="str">
            <v>Aktiivne/kehtib</v>
          </cell>
        </row>
        <row r="356">
          <cell r="A356">
            <v>2000956</v>
          </cell>
          <cell r="B356">
            <v>10075388178</v>
          </cell>
          <cell r="C356" t="str">
            <v>Andrey Starsov</v>
          </cell>
          <cell r="D356" t="str">
            <v>Andrey</v>
          </cell>
          <cell r="E356" t="str">
            <v>Starsov</v>
          </cell>
          <cell r="F356">
            <v>36601173737</v>
          </cell>
          <cell r="G356" t="str">
            <v>Eesti</v>
          </cell>
          <cell r="H356">
            <v>1966</v>
          </cell>
          <cell r="I356" t="str">
            <v>M55-59</v>
          </cell>
          <cell r="J356">
            <v>45031</v>
          </cell>
          <cell r="K356">
            <v>45291</v>
          </cell>
          <cell r="L356" t="str">
            <v>NRT</v>
          </cell>
          <cell r="M356" t="str">
            <v>MTÜ NarvaRatturid</v>
          </cell>
          <cell r="N356" t="str">
            <v>Eesti Jalgratturite Liit</v>
          </cell>
          <cell r="O356">
            <v>80057497</v>
          </cell>
          <cell r="P356" t="str">
            <v>Aktiivne/kehtib</v>
          </cell>
        </row>
        <row r="357">
          <cell r="A357">
            <v>2006785</v>
          </cell>
          <cell r="B357">
            <v>10083340461</v>
          </cell>
          <cell r="C357" t="str">
            <v>Toomas Viigipuu</v>
          </cell>
          <cell r="D357" t="str">
            <v>Toomas</v>
          </cell>
          <cell r="E357" t="str">
            <v>Viigipuu</v>
          </cell>
          <cell r="F357">
            <v>35912162749</v>
          </cell>
          <cell r="G357" t="str">
            <v>Eesti</v>
          </cell>
          <cell r="H357">
            <v>1959</v>
          </cell>
          <cell r="I357" t="str">
            <v>M60-64</v>
          </cell>
          <cell r="J357">
            <v>45031</v>
          </cell>
          <cell r="K357">
            <v>45291</v>
          </cell>
          <cell r="L357" t="str">
            <v>VEL</v>
          </cell>
          <cell r="M357" t="str">
            <v>TARTU SPORDIKLUBI VELO</v>
          </cell>
          <cell r="N357" t="str">
            <v>Eesti Jalgratturite Liit</v>
          </cell>
          <cell r="O357">
            <v>80057497</v>
          </cell>
          <cell r="P357" t="str">
            <v>Aktiivne/kehtib</v>
          </cell>
        </row>
        <row r="358">
          <cell r="A358">
            <v>2013545</v>
          </cell>
          <cell r="B358">
            <v>10128804361</v>
          </cell>
          <cell r="C358" t="str">
            <v>Eduard Sidorenko</v>
          </cell>
          <cell r="D358" t="str">
            <v>Eduard</v>
          </cell>
          <cell r="E358" t="str">
            <v>Sidorenko</v>
          </cell>
          <cell r="F358">
            <v>36201263713</v>
          </cell>
          <cell r="G358" t="str">
            <v>Eesti</v>
          </cell>
          <cell r="H358">
            <v>1962</v>
          </cell>
          <cell r="I358" t="str">
            <v>M60-64</v>
          </cell>
          <cell r="J358">
            <v>45031</v>
          </cell>
          <cell r="K358">
            <v>45291</v>
          </cell>
          <cell r="L358" t="str">
            <v>NRT</v>
          </cell>
          <cell r="M358" t="str">
            <v>MTÜ NarvaRatturid</v>
          </cell>
          <cell r="N358" t="str">
            <v>Eesti Jalgratturite Liit</v>
          </cell>
          <cell r="O358">
            <v>80057497</v>
          </cell>
          <cell r="P358" t="str">
            <v>Aktiivne/kehtib</v>
          </cell>
        </row>
        <row r="359">
          <cell r="A359">
            <v>2001447</v>
          </cell>
          <cell r="B359">
            <v>10063673713</v>
          </cell>
          <cell r="C359" t="str">
            <v>Carol Kuuskman</v>
          </cell>
          <cell r="D359" t="str">
            <v>Carol</v>
          </cell>
          <cell r="E359" t="str">
            <v>Kuuskman</v>
          </cell>
          <cell r="F359">
            <v>60105170862</v>
          </cell>
          <cell r="G359" t="str">
            <v>Eesti</v>
          </cell>
          <cell r="H359">
            <v>2001</v>
          </cell>
          <cell r="I359" t="str">
            <v>NU</v>
          </cell>
          <cell r="J359">
            <v>45031</v>
          </cell>
          <cell r="K359">
            <v>45291</v>
          </cell>
          <cell r="L359" t="str">
            <v>CFC</v>
          </cell>
          <cell r="M359" t="str">
            <v>Spordiklubi CFC</v>
          </cell>
          <cell r="N359" t="str">
            <v>Eesti Jalgratturite Liit</v>
          </cell>
          <cell r="O359">
            <v>80057497</v>
          </cell>
          <cell r="P359" t="str">
            <v>Aktiivne/kehtib</v>
          </cell>
        </row>
        <row r="360">
          <cell r="A360">
            <v>2015349</v>
          </cell>
          <cell r="C360" t="str">
            <v>Liina Kasela</v>
          </cell>
          <cell r="D360" t="str">
            <v>Liina</v>
          </cell>
          <cell r="E360" t="str">
            <v>Kasela</v>
          </cell>
          <cell r="F360">
            <v>48705074712</v>
          </cell>
          <cell r="G360" t="str">
            <v>Eesti</v>
          </cell>
          <cell r="H360">
            <v>1987</v>
          </cell>
          <cell r="I360" t="str">
            <v>Hobirattur</v>
          </cell>
          <cell r="J360">
            <v>45030</v>
          </cell>
          <cell r="K360">
            <v>45291</v>
          </cell>
          <cell r="M360" t="str">
            <v>TreeningPluss</v>
          </cell>
          <cell r="N360" t="str">
            <v>Eesti Jalgratturite Liit</v>
          </cell>
          <cell r="O360">
            <v>80057497</v>
          </cell>
          <cell r="P360" t="str">
            <v>Aktiivne/kehtib</v>
          </cell>
        </row>
        <row r="361">
          <cell r="A361">
            <v>2012546</v>
          </cell>
          <cell r="B361">
            <v>10118251266</v>
          </cell>
          <cell r="C361" t="str">
            <v>Frants Kirsipuu</v>
          </cell>
          <cell r="D361" t="str">
            <v>Frants</v>
          </cell>
          <cell r="E361" t="str">
            <v>Kirsipuu</v>
          </cell>
          <cell r="F361">
            <v>51406240198</v>
          </cell>
          <cell r="G361" t="str">
            <v>Eesti</v>
          </cell>
          <cell r="H361">
            <v>2014</v>
          </cell>
          <cell r="I361" t="str">
            <v>M10</v>
          </cell>
          <cell r="J361">
            <v>45030</v>
          </cell>
          <cell r="K361">
            <v>45291</v>
          </cell>
          <cell r="L361" t="str">
            <v>BMT</v>
          </cell>
          <cell r="M361" t="str">
            <v>BMX Tallinn MTÜ</v>
          </cell>
          <cell r="N361" t="str">
            <v>Eesti Jalgratturite Liit</v>
          </cell>
          <cell r="O361">
            <v>80057497</v>
          </cell>
          <cell r="P361" t="str">
            <v>Aktiivne/kehtib</v>
          </cell>
        </row>
        <row r="362">
          <cell r="A362">
            <v>2012180</v>
          </cell>
          <cell r="B362">
            <v>10116734733</v>
          </cell>
          <cell r="C362" t="str">
            <v>Jevgeni Jefimov</v>
          </cell>
          <cell r="D362" t="str">
            <v>Jevgeni</v>
          </cell>
          <cell r="E362" t="str">
            <v>Jefimov</v>
          </cell>
          <cell r="F362">
            <v>38608010312</v>
          </cell>
          <cell r="G362" t="str">
            <v>Eesti</v>
          </cell>
          <cell r="H362">
            <v>1986</v>
          </cell>
          <cell r="I362" t="str">
            <v>M35-39</v>
          </cell>
          <cell r="J362">
            <v>45030</v>
          </cell>
          <cell r="K362">
            <v>45291</v>
          </cell>
          <cell r="N362" t="str">
            <v>Eesti Jalgratturite Liit</v>
          </cell>
          <cell r="O362">
            <v>80057497</v>
          </cell>
          <cell r="P362" t="str">
            <v>Aktiivne/kehtib</v>
          </cell>
        </row>
        <row r="363">
          <cell r="A363">
            <v>2006691</v>
          </cell>
          <cell r="B363">
            <v>10083140195</v>
          </cell>
          <cell r="C363" t="str">
            <v>Madis Müürsepp</v>
          </cell>
          <cell r="D363" t="str">
            <v>Madis</v>
          </cell>
          <cell r="E363" t="str">
            <v>Müürsepp</v>
          </cell>
          <cell r="F363">
            <v>36510015712</v>
          </cell>
          <cell r="G363" t="str">
            <v>Eesti</v>
          </cell>
          <cell r="H363">
            <v>1965</v>
          </cell>
          <cell r="I363" t="str">
            <v>M55-59</v>
          </cell>
          <cell r="J363">
            <v>45030</v>
          </cell>
          <cell r="K363">
            <v>45291</v>
          </cell>
          <cell r="L363" t="str">
            <v>VIR</v>
          </cell>
          <cell r="M363" t="str">
            <v>VIIMSI RATTAKLUBI</v>
          </cell>
          <cell r="N363" t="str">
            <v>Eesti Jalgratturite Liit</v>
          </cell>
          <cell r="O363">
            <v>80057497</v>
          </cell>
          <cell r="P363" t="str">
            <v>Aktiivne/kehtib</v>
          </cell>
        </row>
        <row r="364">
          <cell r="A364">
            <v>2004936</v>
          </cell>
          <cell r="B364">
            <v>10081164328</v>
          </cell>
          <cell r="C364" t="str">
            <v>Rasmus Kiss</v>
          </cell>
          <cell r="D364" t="str">
            <v>Rasmus</v>
          </cell>
          <cell r="E364" t="str">
            <v>Kiss</v>
          </cell>
          <cell r="F364">
            <v>50608042753</v>
          </cell>
          <cell r="G364" t="str">
            <v>Eesti</v>
          </cell>
          <cell r="H364">
            <v>2006</v>
          </cell>
          <cell r="I364" t="str">
            <v>MJ</v>
          </cell>
          <cell r="J364">
            <v>45030</v>
          </cell>
          <cell r="K364">
            <v>45291</v>
          </cell>
          <cell r="L364" t="str">
            <v>BRE</v>
          </cell>
          <cell r="M364" t="str">
            <v>BMX RACING ESTONIA MTÜ</v>
          </cell>
          <cell r="N364" t="str">
            <v>Eesti Jalgratturite Liit</v>
          </cell>
          <cell r="O364">
            <v>80057497</v>
          </cell>
          <cell r="P364" t="str">
            <v>Aktiivne/kehtib</v>
          </cell>
        </row>
        <row r="365">
          <cell r="A365">
            <v>2008534</v>
          </cell>
          <cell r="B365">
            <v>10090258884</v>
          </cell>
          <cell r="C365" t="str">
            <v>Laura Kiss</v>
          </cell>
          <cell r="D365" t="str">
            <v>Laura</v>
          </cell>
          <cell r="E365" t="str">
            <v>Kiss</v>
          </cell>
          <cell r="F365">
            <v>61403120120</v>
          </cell>
          <cell r="G365" t="str">
            <v>Eesti</v>
          </cell>
          <cell r="H365">
            <v>2014</v>
          </cell>
          <cell r="I365" t="str">
            <v>N10</v>
          </cell>
          <cell r="J365">
            <v>45030</v>
          </cell>
          <cell r="K365">
            <v>45291</v>
          </cell>
          <cell r="L365" t="str">
            <v>BRE</v>
          </cell>
          <cell r="M365" t="str">
            <v>BMX RACING ESTONIA MTÜ</v>
          </cell>
          <cell r="N365" t="str">
            <v>Eesti Jalgratturite Liit</v>
          </cell>
          <cell r="O365">
            <v>80057497</v>
          </cell>
          <cell r="P365" t="str">
            <v>Aktiivne/kehtib</v>
          </cell>
        </row>
        <row r="366">
          <cell r="A366">
            <v>2014926</v>
          </cell>
          <cell r="B366">
            <v>10133405090</v>
          </cell>
          <cell r="C366" t="str">
            <v>Hugo Saar</v>
          </cell>
          <cell r="D366" t="str">
            <v>Hugo</v>
          </cell>
          <cell r="E366" t="str">
            <v>Saar</v>
          </cell>
          <cell r="F366">
            <v>51201020065</v>
          </cell>
          <cell r="G366" t="str">
            <v>Eesti</v>
          </cell>
          <cell r="H366">
            <v>2012</v>
          </cell>
          <cell r="I366" t="str">
            <v>M12</v>
          </cell>
          <cell r="J366">
            <v>45029</v>
          </cell>
          <cell r="K366">
            <v>45291</v>
          </cell>
          <cell r="L366" t="str">
            <v>BMT</v>
          </cell>
          <cell r="M366" t="str">
            <v>BMX Tallinn MTÜ</v>
          </cell>
          <cell r="N366" t="str">
            <v>Eesti Jalgratturite Liit</v>
          </cell>
          <cell r="O366">
            <v>80057497</v>
          </cell>
          <cell r="P366" t="str">
            <v>Aktiivne/kehtib</v>
          </cell>
        </row>
        <row r="367">
          <cell r="A367">
            <v>2013875</v>
          </cell>
          <cell r="B367">
            <v>10130550765</v>
          </cell>
          <cell r="C367" t="str">
            <v>Herman Saar</v>
          </cell>
          <cell r="D367" t="str">
            <v>Herman</v>
          </cell>
          <cell r="E367" t="str">
            <v>Saar</v>
          </cell>
          <cell r="F367">
            <v>51201020054</v>
          </cell>
          <cell r="G367" t="str">
            <v>Eesti</v>
          </cell>
          <cell r="H367">
            <v>2012</v>
          </cell>
          <cell r="I367" t="str">
            <v>M12</v>
          </cell>
          <cell r="J367">
            <v>45029</v>
          </cell>
          <cell r="K367">
            <v>45291</v>
          </cell>
          <cell r="L367" t="str">
            <v>BMT</v>
          </cell>
          <cell r="M367" t="str">
            <v>BMX Tallinn MTÜ</v>
          </cell>
          <cell r="N367" t="str">
            <v>Eesti Jalgratturite Liit</v>
          </cell>
          <cell r="O367">
            <v>80057497</v>
          </cell>
          <cell r="P367" t="str">
            <v>Aktiivne/kehtib</v>
          </cell>
        </row>
        <row r="368">
          <cell r="A368">
            <v>2014023</v>
          </cell>
          <cell r="B368">
            <v>10130928055</v>
          </cell>
          <cell r="C368" t="str">
            <v>Kennert Arakas</v>
          </cell>
          <cell r="D368" t="str">
            <v>Kennert</v>
          </cell>
          <cell r="E368" t="str">
            <v>Arakas</v>
          </cell>
          <cell r="F368">
            <v>51204150030</v>
          </cell>
          <cell r="G368" t="str">
            <v>Eesti</v>
          </cell>
          <cell r="H368">
            <v>2012</v>
          </cell>
          <cell r="I368" t="str">
            <v>M12</v>
          </cell>
          <cell r="J368">
            <v>45029</v>
          </cell>
          <cell r="K368">
            <v>45291</v>
          </cell>
          <cell r="L368" t="str">
            <v>BMT</v>
          </cell>
          <cell r="M368" t="str">
            <v>BMX Tallinn MTÜ</v>
          </cell>
          <cell r="N368" t="str">
            <v>Eesti Jalgratturite Liit</v>
          </cell>
          <cell r="O368">
            <v>80057497</v>
          </cell>
          <cell r="P368" t="str">
            <v>Aktiivne/kehtib</v>
          </cell>
        </row>
        <row r="369">
          <cell r="A369">
            <v>2008204</v>
          </cell>
          <cell r="B369">
            <v>10084655520</v>
          </cell>
          <cell r="C369" t="str">
            <v>Maarius Hirv</v>
          </cell>
          <cell r="D369" t="str">
            <v>Maarius</v>
          </cell>
          <cell r="E369" t="str">
            <v>Hirv</v>
          </cell>
          <cell r="F369">
            <v>50602100246</v>
          </cell>
          <cell r="G369" t="str">
            <v>Eesti</v>
          </cell>
          <cell r="H369">
            <v>2006</v>
          </cell>
          <cell r="I369" t="str">
            <v>MJ</v>
          </cell>
          <cell r="J369">
            <v>45029</v>
          </cell>
          <cell r="K369">
            <v>45291</v>
          </cell>
          <cell r="L369" t="str">
            <v>NRK</v>
          </cell>
          <cell r="M369" t="str">
            <v>MTÜ Nõmme Rattaklubi</v>
          </cell>
          <cell r="N369" t="str">
            <v>Eesti Jalgratturite Liit</v>
          </cell>
          <cell r="O369">
            <v>80057497</v>
          </cell>
          <cell r="P369" t="str">
            <v>Aktiivne/kehtib</v>
          </cell>
        </row>
        <row r="370">
          <cell r="A370">
            <v>2000587</v>
          </cell>
          <cell r="B370">
            <v>10006987519</v>
          </cell>
          <cell r="C370" t="str">
            <v>Tea Lang</v>
          </cell>
          <cell r="D370" t="str">
            <v>Tea</v>
          </cell>
          <cell r="E370" t="str">
            <v>Lang</v>
          </cell>
          <cell r="F370">
            <v>46607306515</v>
          </cell>
          <cell r="G370" t="str">
            <v>Eesti</v>
          </cell>
          <cell r="H370">
            <v>1966</v>
          </cell>
          <cell r="I370" t="str">
            <v>N55-59</v>
          </cell>
          <cell r="J370">
            <v>45029</v>
          </cell>
          <cell r="K370">
            <v>45291</v>
          </cell>
          <cell r="L370" t="str">
            <v>TYS</v>
          </cell>
          <cell r="M370" t="str">
            <v>TARTU ÜLIKOOLI AKADEEMILINE SPORDIKLUBI</v>
          </cell>
          <cell r="N370" t="str">
            <v>Eesti Jalgratturite Liit</v>
          </cell>
          <cell r="O370">
            <v>80057497</v>
          </cell>
          <cell r="P370" t="str">
            <v>Aktiivne/kehtib</v>
          </cell>
        </row>
        <row r="371">
          <cell r="A371">
            <v>2015239</v>
          </cell>
          <cell r="C371" t="str">
            <v>Taavi Kasela</v>
          </cell>
          <cell r="D371" t="str">
            <v>Taavi</v>
          </cell>
          <cell r="E371" t="str">
            <v>Kasela</v>
          </cell>
          <cell r="F371">
            <v>38201040265</v>
          </cell>
          <cell r="G371" t="str">
            <v>Eesti</v>
          </cell>
          <cell r="H371">
            <v>1982</v>
          </cell>
          <cell r="I371" t="str">
            <v>Hobirattur</v>
          </cell>
          <cell r="J371">
            <v>45028</v>
          </cell>
          <cell r="K371">
            <v>45291</v>
          </cell>
          <cell r="M371" t="str">
            <v>TreeningPluss</v>
          </cell>
          <cell r="N371" t="str">
            <v>Eesti Jalgratturite Liit</v>
          </cell>
          <cell r="O371">
            <v>80057497</v>
          </cell>
          <cell r="P371" t="str">
            <v>Aktiivne/kehtib</v>
          </cell>
        </row>
        <row r="372">
          <cell r="A372">
            <v>2015271</v>
          </cell>
          <cell r="B372">
            <v>10141566531</v>
          </cell>
          <cell r="C372" t="str">
            <v>Osvald Metsmaa</v>
          </cell>
          <cell r="D372" t="str">
            <v>Osvald</v>
          </cell>
          <cell r="E372" t="str">
            <v>Metsmaa</v>
          </cell>
          <cell r="F372">
            <v>51409290269</v>
          </cell>
          <cell r="G372" t="str">
            <v>Eesti</v>
          </cell>
          <cell r="H372">
            <v>2014</v>
          </cell>
          <cell r="I372" t="str">
            <v>M10</v>
          </cell>
          <cell r="J372">
            <v>45028</v>
          </cell>
          <cell r="K372">
            <v>45291</v>
          </cell>
          <cell r="L372" t="str">
            <v>VRK</v>
          </cell>
          <cell r="M372" t="str">
            <v>VILJANDI RATTAKLUBI</v>
          </cell>
          <cell r="N372" t="str">
            <v>Eesti Jalgratturite Liit</v>
          </cell>
          <cell r="O372">
            <v>80057497</v>
          </cell>
          <cell r="P372" t="str">
            <v>Aktiivne/kehtib</v>
          </cell>
        </row>
        <row r="373">
          <cell r="A373">
            <v>2015268</v>
          </cell>
          <cell r="B373">
            <v>10141566632</v>
          </cell>
          <cell r="C373" t="str">
            <v>Romet Semjonov</v>
          </cell>
          <cell r="D373" t="str">
            <v>Romet</v>
          </cell>
          <cell r="E373" t="str">
            <v>Semjonov</v>
          </cell>
          <cell r="F373">
            <v>51404040241</v>
          </cell>
          <cell r="G373" t="str">
            <v>Eesti</v>
          </cell>
          <cell r="H373">
            <v>2014</v>
          </cell>
          <cell r="I373" t="str">
            <v>M10</v>
          </cell>
          <cell r="J373">
            <v>45028</v>
          </cell>
          <cell r="K373">
            <v>45291</v>
          </cell>
          <cell r="L373" t="str">
            <v>VRK</v>
          </cell>
          <cell r="M373" t="str">
            <v>VILJANDI RATTAKLUBI</v>
          </cell>
          <cell r="N373" t="str">
            <v>Eesti Jalgratturite Liit</v>
          </cell>
          <cell r="O373">
            <v>80057497</v>
          </cell>
          <cell r="P373" t="str">
            <v>Aktiivne/kehtib</v>
          </cell>
        </row>
        <row r="374">
          <cell r="A374">
            <v>2013914</v>
          </cell>
          <cell r="B374">
            <v>10130683030</v>
          </cell>
          <cell r="C374" t="str">
            <v>Harlet Lukas Laretei</v>
          </cell>
          <cell r="D374" t="str">
            <v>Harlet Lukas</v>
          </cell>
          <cell r="E374" t="str">
            <v>Laretei</v>
          </cell>
          <cell r="F374">
            <v>51306020147</v>
          </cell>
          <cell r="G374" t="str">
            <v>Eesti</v>
          </cell>
          <cell r="H374">
            <v>2013</v>
          </cell>
          <cell r="I374" t="str">
            <v>M10</v>
          </cell>
          <cell r="J374">
            <v>45028</v>
          </cell>
          <cell r="K374">
            <v>45291</v>
          </cell>
          <cell r="L374" t="str">
            <v>VRK</v>
          </cell>
          <cell r="M374" t="str">
            <v>VILJANDI RATTAKLUBI</v>
          </cell>
          <cell r="N374" t="str">
            <v>Eesti Jalgratturite Liit</v>
          </cell>
          <cell r="O374">
            <v>80057497</v>
          </cell>
          <cell r="P374" t="str">
            <v>Aktiivne/kehtib</v>
          </cell>
        </row>
        <row r="375">
          <cell r="A375">
            <v>2013943</v>
          </cell>
          <cell r="B375">
            <v>10130682727</v>
          </cell>
          <cell r="C375" t="str">
            <v>Roger Sepp</v>
          </cell>
          <cell r="D375" t="str">
            <v>Roger</v>
          </cell>
          <cell r="E375" t="str">
            <v>Sepp</v>
          </cell>
          <cell r="F375">
            <v>51303150039</v>
          </cell>
          <cell r="G375" t="str">
            <v>Eesti</v>
          </cell>
          <cell r="H375">
            <v>2013</v>
          </cell>
          <cell r="I375" t="str">
            <v>M10</v>
          </cell>
          <cell r="J375">
            <v>45028</v>
          </cell>
          <cell r="K375">
            <v>45291</v>
          </cell>
          <cell r="L375" t="str">
            <v>VRK</v>
          </cell>
          <cell r="M375" t="str">
            <v>VILJANDI RATTAKLUBI</v>
          </cell>
          <cell r="N375" t="str">
            <v>Eesti Jalgratturite Liit</v>
          </cell>
          <cell r="O375">
            <v>80057497</v>
          </cell>
          <cell r="P375" t="str">
            <v>Aktiivne/kehtib</v>
          </cell>
        </row>
        <row r="376">
          <cell r="A376">
            <v>2012151</v>
          </cell>
          <cell r="B376">
            <v>10116620858</v>
          </cell>
          <cell r="C376" t="str">
            <v>Gregor Roosna</v>
          </cell>
          <cell r="D376" t="str">
            <v>Gregor</v>
          </cell>
          <cell r="E376" t="str">
            <v>Roosna</v>
          </cell>
          <cell r="F376">
            <v>51304010196</v>
          </cell>
          <cell r="G376" t="str">
            <v>Eesti</v>
          </cell>
          <cell r="H376">
            <v>2013</v>
          </cell>
          <cell r="I376" t="str">
            <v>M10</v>
          </cell>
          <cell r="J376">
            <v>45028</v>
          </cell>
          <cell r="K376">
            <v>45291</v>
          </cell>
          <cell r="L376" t="str">
            <v>VRK</v>
          </cell>
          <cell r="M376" t="str">
            <v>VILJANDI RATTAKLUBI</v>
          </cell>
          <cell r="N376" t="str">
            <v>Eesti Jalgratturite Liit</v>
          </cell>
          <cell r="O376">
            <v>80057497</v>
          </cell>
          <cell r="P376" t="str">
            <v>Aktiivne/kehtib</v>
          </cell>
        </row>
        <row r="377">
          <cell r="A377">
            <v>2013927</v>
          </cell>
          <cell r="B377">
            <v>10130682929</v>
          </cell>
          <cell r="C377" t="str">
            <v>Kevin Christopher Kohv</v>
          </cell>
          <cell r="D377" t="str">
            <v>Kevin Christopher</v>
          </cell>
          <cell r="E377" t="str">
            <v>Kohv</v>
          </cell>
          <cell r="F377">
            <v>51206200131</v>
          </cell>
          <cell r="G377" t="str">
            <v>Eesti</v>
          </cell>
          <cell r="H377">
            <v>2012</v>
          </cell>
          <cell r="I377" t="str">
            <v>M12</v>
          </cell>
          <cell r="J377">
            <v>45028</v>
          </cell>
          <cell r="K377">
            <v>45291</v>
          </cell>
          <cell r="L377" t="str">
            <v>VRK</v>
          </cell>
          <cell r="M377" t="str">
            <v>VILJANDI RATTAKLUBI</v>
          </cell>
          <cell r="N377" t="str">
            <v>Eesti Jalgratturite Liit</v>
          </cell>
          <cell r="O377">
            <v>80057497</v>
          </cell>
          <cell r="P377" t="str">
            <v>Aktiivne/kehtib</v>
          </cell>
        </row>
        <row r="378">
          <cell r="A378">
            <v>2012148</v>
          </cell>
          <cell r="B378">
            <v>10116620959</v>
          </cell>
          <cell r="C378" t="str">
            <v>Markus Mettus</v>
          </cell>
          <cell r="D378" t="str">
            <v>Markus</v>
          </cell>
          <cell r="E378" t="str">
            <v>Mettus</v>
          </cell>
          <cell r="F378">
            <v>51203216032</v>
          </cell>
          <cell r="G378" t="str">
            <v>Eesti</v>
          </cell>
          <cell r="H378">
            <v>2012</v>
          </cell>
          <cell r="I378" t="str">
            <v>M12</v>
          </cell>
          <cell r="J378">
            <v>45028</v>
          </cell>
          <cell r="K378">
            <v>45291</v>
          </cell>
          <cell r="L378" t="str">
            <v>VRK</v>
          </cell>
          <cell r="M378" t="str">
            <v>VILJANDI RATTAKLUBI</v>
          </cell>
          <cell r="N378" t="str">
            <v>Eesti Jalgratturite Liit</v>
          </cell>
          <cell r="O378">
            <v>80057497</v>
          </cell>
          <cell r="P378" t="str">
            <v>Aktiivne/kehtib</v>
          </cell>
        </row>
        <row r="379">
          <cell r="A379">
            <v>2012122</v>
          </cell>
          <cell r="B379">
            <v>10116621161</v>
          </cell>
          <cell r="C379" t="str">
            <v>Gerdo Toomsalu</v>
          </cell>
          <cell r="D379" t="str">
            <v>Gerdo</v>
          </cell>
          <cell r="E379" t="str">
            <v>Toomsalu</v>
          </cell>
          <cell r="F379">
            <v>51211066035</v>
          </cell>
          <cell r="G379" t="str">
            <v>Eesti</v>
          </cell>
          <cell r="H379">
            <v>2012</v>
          </cell>
          <cell r="I379" t="str">
            <v>M12</v>
          </cell>
          <cell r="J379">
            <v>45028</v>
          </cell>
          <cell r="K379">
            <v>45291</v>
          </cell>
          <cell r="L379" t="str">
            <v>VRK</v>
          </cell>
          <cell r="M379" t="str">
            <v>VILJANDI RATTAKLUBI</v>
          </cell>
          <cell r="N379" t="str">
            <v>Eesti Jalgratturite Liit</v>
          </cell>
          <cell r="O379">
            <v>80057497</v>
          </cell>
          <cell r="P379" t="str">
            <v>Aktiivne/kehtib</v>
          </cell>
        </row>
        <row r="380">
          <cell r="A380">
            <v>2011055</v>
          </cell>
          <cell r="B380">
            <v>10106942480</v>
          </cell>
          <cell r="C380" t="str">
            <v>Andreas Põder</v>
          </cell>
          <cell r="D380" t="str">
            <v>Andreas</v>
          </cell>
          <cell r="E380" t="str">
            <v>Põder</v>
          </cell>
          <cell r="F380">
            <v>51206302727</v>
          </cell>
          <cell r="G380" t="str">
            <v>Eesti</v>
          </cell>
          <cell r="H380">
            <v>2012</v>
          </cell>
          <cell r="I380" t="str">
            <v>M12</v>
          </cell>
          <cell r="J380">
            <v>45028</v>
          </cell>
          <cell r="K380">
            <v>45291</v>
          </cell>
          <cell r="L380" t="str">
            <v>VRK</v>
          </cell>
          <cell r="M380" t="str">
            <v>VILJANDI RATTAKLUBI</v>
          </cell>
          <cell r="N380" t="str">
            <v>Eesti Jalgratturite Liit</v>
          </cell>
          <cell r="O380">
            <v>80057497</v>
          </cell>
          <cell r="P380" t="str">
            <v>Aktiivne/kehtib</v>
          </cell>
        </row>
        <row r="381">
          <cell r="A381">
            <v>2012135</v>
          </cell>
          <cell r="B381">
            <v>10116621060</v>
          </cell>
          <cell r="C381" t="str">
            <v>Edvin Jürgen</v>
          </cell>
          <cell r="D381" t="str">
            <v>Edvin</v>
          </cell>
          <cell r="E381" t="str">
            <v>Jürgen</v>
          </cell>
          <cell r="F381">
            <v>51204192760</v>
          </cell>
          <cell r="G381" t="str">
            <v>Eesti</v>
          </cell>
          <cell r="H381">
            <v>2012</v>
          </cell>
          <cell r="I381" t="str">
            <v>M12</v>
          </cell>
          <cell r="J381">
            <v>45028</v>
          </cell>
          <cell r="K381">
            <v>45291</v>
          </cell>
          <cell r="L381" t="str">
            <v>VRK</v>
          </cell>
          <cell r="M381" t="str">
            <v>VILJANDI RATTAKLUBI</v>
          </cell>
          <cell r="N381" t="str">
            <v>Eesti Jalgratturite Liit</v>
          </cell>
          <cell r="O381">
            <v>80057497</v>
          </cell>
          <cell r="P381" t="str">
            <v>Aktiivne/kehtib</v>
          </cell>
        </row>
        <row r="382">
          <cell r="A382">
            <v>2012096</v>
          </cell>
          <cell r="B382">
            <v>10116621565</v>
          </cell>
          <cell r="C382" t="str">
            <v>Aaron Leon Portugov</v>
          </cell>
          <cell r="D382" t="str">
            <v>Aaron Leon</v>
          </cell>
          <cell r="E382" t="str">
            <v>Portugov</v>
          </cell>
          <cell r="F382">
            <v>51109170022</v>
          </cell>
          <cell r="G382" t="str">
            <v>Eesti</v>
          </cell>
          <cell r="H382">
            <v>2011</v>
          </cell>
          <cell r="I382" t="str">
            <v>M12</v>
          </cell>
          <cell r="J382">
            <v>45028</v>
          </cell>
          <cell r="K382">
            <v>45291</v>
          </cell>
          <cell r="L382" t="str">
            <v>VRK</v>
          </cell>
          <cell r="M382" t="str">
            <v>VILJANDI RATTAKLUBI</v>
          </cell>
          <cell r="N382" t="str">
            <v>Eesti Jalgratturite Liit</v>
          </cell>
          <cell r="O382">
            <v>80057497</v>
          </cell>
          <cell r="P382" t="str">
            <v>Aktiivne/kehtib</v>
          </cell>
        </row>
        <row r="383">
          <cell r="A383">
            <v>2011039</v>
          </cell>
          <cell r="B383">
            <v>10106942682</v>
          </cell>
          <cell r="C383" t="str">
            <v>Sebastian Ant</v>
          </cell>
          <cell r="D383" t="str">
            <v>Sebastian</v>
          </cell>
          <cell r="E383" t="str">
            <v>Ant</v>
          </cell>
          <cell r="F383">
            <v>51108136026</v>
          </cell>
          <cell r="G383" t="str">
            <v>Eesti</v>
          </cell>
          <cell r="H383">
            <v>2011</v>
          </cell>
          <cell r="I383" t="str">
            <v>M12</v>
          </cell>
          <cell r="J383">
            <v>45028</v>
          </cell>
          <cell r="K383">
            <v>45291</v>
          </cell>
          <cell r="L383" t="str">
            <v>VRK</v>
          </cell>
          <cell r="M383" t="str">
            <v>VILJANDI RATTAKLUBI</v>
          </cell>
          <cell r="N383" t="str">
            <v>Eesti Jalgratturite Liit</v>
          </cell>
          <cell r="O383">
            <v>80057497</v>
          </cell>
          <cell r="P383" t="str">
            <v>Aktiivne/kehtib</v>
          </cell>
        </row>
        <row r="384">
          <cell r="A384">
            <v>2004020</v>
          </cell>
          <cell r="B384">
            <v>10077747908</v>
          </cell>
          <cell r="C384" t="str">
            <v>Ottomar Saag</v>
          </cell>
          <cell r="D384" t="str">
            <v>Ottomar</v>
          </cell>
          <cell r="E384" t="str">
            <v>Saag</v>
          </cell>
          <cell r="F384">
            <v>51109266047</v>
          </cell>
          <cell r="G384" t="str">
            <v>Eesti</v>
          </cell>
          <cell r="H384">
            <v>2011</v>
          </cell>
          <cell r="I384" t="str">
            <v>M12</v>
          </cell>
          <cell r="J384">
            <v>45028</v>
          </cell>
          <cell r="K384">
            <v>45291</v>
          </cell>
          <cell r="L384" t="str">
            <v>VRK</v>
          </cell>
          <cell r="M384" t="str">
            <v>VILJANDI RATTAKLUBI</v>
          </cell>
          <cell r="N384" t="str">
            <v>Eesti Jalgratturite Liit</v>
          </cell>
          <cell r="O384">
            <v>80057497</v>
          </cell>
          <cell r="P384" t="str">
            <v>Aktiivne/kehtib</v>
          </cell>
        </row>
        <row r="385">
          <cell r="A385">
            <v>2015226</v>
          </cell>
          <cell r="B385">
            <v>10141550969</v>
          </cell>
          <cell r="C385" t="str">
            <v>Luukas Mägi</v>
          </cell>
          <cell r="D385" t="str">
            <v>Luukas</v>
          </cell>
          <cell r="E385" t="str">
            <v>Mägi</v>
          </cell>
          <cell r="F385">
            <v>51203316525</v>
          </cell>
          <cell r="G385" t="str">
            <v>Eesti</v>
          </cell>
          <cell r="H385">
            <v>2012</v>
          </cell>
          <cell r="I385" t="str">
            <v>M12</v>
          </cell>
          <cell r="J385">
            <v>45028</v>
          </cell>
          <cell r="K385">
            <v>45291</v>
          </cell>
          <cell r="L385" t="str">
            <v>TYS</v>
          </cell>
          <cell r="M385" t="str">
            <v>TARTU ÜLIKOOLI AKADEEMILINE SPORDIKLUBI</v>
          </cell>
          <cell r="N385" t="str">
            <v>Eesti Jalgratturite Liit</v>
          </cell>
          <cell r="O385">
            <v>80057497</v>
          </cell>
          <cell r="P385" t="str">
            <v>Aktiivne/kehtib</v>
          </cell>
        </row>
        <row r="386">
          <cell r="A386">
            <v>2013804</v>
          </cell>
          <cell r="B386">
            <v>10130267445</v>
          </cell>
          <cell r="C386" t="str">
            <v>Ivan Chornohor</v>
          </cell>
          <cell r="D386" t="str">
            <v>Ivan</v>
          </cell>
          <cell r="E386" t="str">
            <v>Chornohor</v>
          </cell>
          <cell r="F386">
            <v>50912230024</v>
          </cell>
          <cell r="G386" t="str">
            <v>Eesti</v>
          </cell>
          <cell r="H386">
            <v>2009</v>
          </cell>
          <cell r="I386" t="str">
            <v>M14</v>
          </cell>
          <cell r="J386">
            <v>45028</v>
          </cell>
          <cell r="K386">
            <v>45291</v>
          </cell>
          <cell r="L386" t="str">
            <v>LER</v>
          </cell>
          <cell r="M386" t="str">
            <v>Otepää Rattaklubi MTÜ</v>
          </cell>
          <cell r="N386" t="str">
            <v>Eesti Jalgratturite Liit</v>
          </cell>
          <cell r="O386">
            <v>80057497</v>
          </cell>
          <cell r="P386" t="str">
            <v>Aktiivne/kehtib</v>
          </cell>
        </row>
        <row r="387">
          <cell r="A387">
            <v>2015323</v>
          </cell>
          <cell r="B387">
            <v>10141574413</v>
          </cell>
          <cell r="C387" t="str">
            <v>Artem Horban</v>
          </cell>
          <cell r="D387" t="str">
            <v>Artem</v>
          </cell>
          <cell r="E387" t="str">
            <v>Horban</v>
          </cell>
          <cell r="F387">
            <v>51006240088</v>
          </cell>
          <cell r="G387" t="str">
            <v>Eesti</v>
          </cell>
          <cell r="H387">
            <v>2010</v>
          </cell>
          <cell r="I387" t="str">
            <v>M14</v>
          </cell>
          <cell r="J387">
            <v>45028</v>
          </cell>
          <cell r="K387">
            <v>45291</v>
          </cell>
          <cell r="L387" t="str">
            <v>LER</v>
          </cell>
          <cell r="M387" t="str">
            <v>Otepää Rattaklubi MTÜ</v>
          </cell>
          <cell r="N387" t="str">
            <v>Eesti Jalgratturite Liit</v>
          </cell>
          <cell r="O387">
            <v>80057497</v>
          </cell>
          <cell r="P387" t="str">
            <v>Aktiivne/kehtib</v>
          </cell>
        </row>
        <row r="388">
          <cell r="A388">
            <v>2009287</v>
          </cell>
          <cell r="B388">
            <v>10094886087</v>
          </cell>
          <cell r="C388" t="str">
            <v>Rasmus Rebane</v>
          </cell>
          <cell r="D388" t="str">
            <v>Rasmus</v>
          </cell>
          <cell r="E388" t="str">
            <v>Rebane</v>
          </cell>
          <cell r="F388">
            <v>51012076019</v>
          </cell>
          <cell r="G388" t="str">
            <v>Eesti</v>
          </cell>
          <cell r="H388">
            <v>2010</v>
          </cell>
          <cell r="I388" t="str">
            <v>M14</v>
          </cell>
          <cell r="J388">
            <v>45028</v>
          </cell>
          <cell r="K388">
            <v>45291</v>
          </cell>
          <cell r="L388" t="str">
            <v>VRK</v>
          </cell>
          <cell r="M388" t="str">
            <v>VILJANDI RATTAKLUBI</v>
          </cell>
          <cell r="N388" t="str">
            <v>Eesti Jalgratturite Liit</v>
          </cell>
          <cell r="O388">
            <v>80057497</v>
          </cell>
          <cell r="P388" t="str">
            <v>Aktiivne/kehtib</v>
          </cell>
        </row>
        <row r="389">
          <cell r="A389">
            <v>2009274</v>
          </cell>
          <cell r="B389">
            <v>10094886188</v>
          </cell>
          <cell r="C389" t="str">
            <v>Josten Toomsalu</v>
          </cell>
          <cell r="D389" t="str">
            <v>Josten</v>
          </cell>
          <cell r="E389" t="str">
            <v>Toomsalu</v>
          </cell>
          <cell r="F389">
            <v>51010146016</v>
          </cell>
          <cell r="G389" t="str">
            <v>Eesti</v>
          </cell>
          <cell r="H389">
            <v>2010</v>
          </cell>
          <cell r="I389" t="str">
            <v>M14</v>
          </cell>
          <cell r="J389">
            <v>45028</v>
          </cell>
          <cell r="K389">
            <v>45291</v>
          </cell>
          <cell r="L389" t="str">
            <v>VRK</v>
          </cell>
          <cell r="M389" t="str">
            <v>VILJANDI RATTAKLUBI</v>
          </cell>
          <cell r="N389" t="str">
            <v>Eesti Jalgratturite Liit</v>
          </cell>
          <cell r="O389">
            <v>80057497</v>
          </cell>
          <cell r="P389" t="str">
            <v>Aktiivne/kehtib</v>
          </cell>
        </row>
        <row r="390">
          <cell r="A390">
            <v>2009261</v>
          </cell>
          <cell r="B390">
            <v>10094886289</v>
          </cell>
          <cell r="C390" t="str">
            <v>Silver Semjonov</v>
          </cell>
          <cell r="D390" t="str">
            <v>Silver</v>
          </cell>
          <cell r="E390" t="str">
            <v>Semjonov</v>
          </cell>
          <cell r="F390">
            <v>51005037076</v>
          </cell>
          <cell r="G390" t="str">
            <v>Eesti</v>
          </cell>
          <cell r="H390">
            <v>2010</v>
          </cell>
          <cell r="I390" t="str">
            <v>M14</v>
          </cell>
          <cell r="J390">
            <v>45028</v>
          </cell>
          <cell r="K390">
            <v>45291</v>
          </cell>
          <cell r="L390" t="str">
            <v>VRK</v>
          </cell>
          <cell r="M390" t="str">
            <v>VILJANDI RATTAKLUBI</v>
          </cell>
          <cell r="N390" t="str">
            <v>Eesti Jalgratturite Liit</v>
          </cell>
          <cell r="O390">
            <v>80057497</v>
          </cell>
          <cell r="P390" t="str">
            <v>Aktiivne/kehtib</v>
          </cell>
        </row>
        <row r="391">
          <cell r="A391">
            <v>2007412</v>
          </cell>
          <cell r="B391">
            <v>10083762312</v>
          </cell>
          <cell r="C391" t="str">
            <v>Kaur Kannel</v>
          </cell>
          <cell r="D391" t="str">
            <v>Kaur</v>
          </cell>
          <cell r="E391" t="str">
            <v>Kannel</v>
          </cell>
          <cell r="F391">
            <v>51007276025</v>
          </cell>
          <cell r="G391" t="str">
            <v>Eesti</v>
          </cell>
          <cell r="H391">
            <v>2010</v>
          </cell>
          <cell r="I391" t="str">
            <v>M14</v>
          </cell>
          <cell r="J391">
            <v>45028</v>
          </cell>
          <cell r="K391">
            <v>45291</v>
          </cell>
          <cell r="L391" t="str">
            <v>VRK</v>
          </cell>
          <cell r="M391" t="str">
            <v>VILJANDI RATTAKLUBI</v>
          </cell>
          <cell r="N391" t="str">
            <v>Eesti Jalgratturite Liit</v>
          </cell>
          <cell r="O391">
            <v>80057497</v>
          </cell>
          <cell r="P391" t="str">
            <v>Aktiivne/kehtib</v>
          </cell>
        </row>
        <row r="392">
          <cell r="A392">
            <v>2015255</v>
          </cell>
          <cell r="B392">
            <v>10141566733</v>
          </cell>
          <cell r="C392" t="str">
            <v>Günther Ilves</v>
          </cell>
          <cell r="D392" t="str">
            <v>Günther</v>
          </cell>
          <cell r="E392" t="str">
            <v>Ilves</v>
          </cell>
          <cell r="F392">
            <v>50903256010</v>
          </cell>
          <cell r="G392" t="str">
            <v>Eesti</v>
          </cell>
          <cell r="H392">
            <v>2009</v>
          </cell>
          <cell r="I392" t="str">
            <v>M14</v>
          </cell>
          <cell r="J392">
            <v>45028</v>
          </cell>
          <cell r="K392">
            <v>45291</v>
          </cell>
          <cell r="L392" t="str">
            <v>VRK</v>
          </cell>
          <cell r="M392" t="str">
            <v>VILJANDI RATTAKLUBI</v>
          </cell>
          <cell r="N392" t="str">
            <v>Eesti Jalgratturite Liit</v>
          </cell>
          <cell r="O392">
            <v>80057497</v>
          </cell>
          <cell r="P392" t="str">
            <v>Aktiivne/kehtib</v>
          </cell>
        </row>
        <row r="393">
          <cell r="A393">
            <v>2013901</v>
          </cell>
          <cell r="B393">
            <v>10130683131</v>
          </cell>
          <cell r="C393" t="str">
            <v>Henri Uibo</v>
          </cell>
          <cell r="D393" t="str">
            <v>Henri</v>
          </cell>
          <cell r="E393" t="str">
            <v>Uibo</v>
          </cell>
          <cell r="F393">
            <v>50905206029</v>
          </cell>
          <cell r="G393" t="str">
            <v>Eesti</v>
          </cell>
          <cell r="H393">
            <v>2009</v>
          </cell>
          <cell r="I393" t="str">
            <v>M14</v>
          </cell>
          <cell r="J393">
            <v>45028</v>
          </cell>
          <cell r="K393">
            <v>45291</v>
          </cell>
          <cell r="L393" t="str">
            <v>VRK</v>
          </cell>
          <cell r="M393" t="str">
            <v>VILJANDI RATTAKLUBI</v>
          </cell>
          <cell r="N393" t="str">
            <v>Eesti Jalgratturite Liit</v>
          </cell>
          <cell r="O393">
            <v>80057497</v>
          </cell>
          <cell r="P393" t="str">
            <v>Aktiivne/kehtib</v>
          </cell>
        </row>
        <row r="394">
          <cell r="A394">
            <v>2015242</v>
          </cell>
          <cell r="B394">
            <v>10141566834</v>
          </cell>
          <cell r="C394" t="str">
            <v>Lauri Uibo</v>
          </cell>
          <cell r="D394" t="str">
            <v>Lauri</v>
          </cell>
          <cell r="E394" t="str">
            <v>Uibo</v>
          </cell>
          <cell r="F394">
            <v>50905206035</v>
          </cell>
          <cell r="G394" t="str">
            <v>Eesti</v>
          </cell>
          <cell r="H394">
            <v>2009</v>
          </cell>
          <cell r="I394" t="str">
            <v>M14</v>
          </cell>
          <cell r="J394">
            <v>45028</v>
          </cell>
          <cell r="K394">
            <v>45291</v>
          </cell>
          <cell r="L394" t="str">
            <v>VRK</v>
          </cell>
          <cell r="M394" t="str">
            <v>VILJANDI RATTAKLUBI</v>
          </cell>
          <cell r="N394" t="str">
            <v>Eesti Jalgratturite Liit</v>
          </cell>
          <cell r="O394">
            <v>80057497</v>
          </cell>
          <cell r="P394" t="str">
            <v>Aktiivne/kehtib</v>
          </cell>
        </row>
        <row r="395">
          <cell r="A395">
            <v>2007865</v>
          </cell>
          <cell r="B395">
            <v>10084295004</v>
          </cell>
          <cell r="C395" t="str">
            <v>Karl Henrik Mollberg</v>
          </cell>
          <cell r="D395" t="str">
            <v>Karl Henrik</v>
          </cell>
          <cell r="E395" t="str">
            <v>Mollberg</v>
          </cell>
          <cell r="F395">
            <v>50911167013</v>
          </cell>
          <cell r="G395" t="str">
            <v>Eesti</v>
          </cell>
          <cell r="H395">
            <v>2009</v>
          </cell>
          <cell r="I395" t="str">
            <v>M14</v>
          </cell>
          <cell r="J395">
            <v>45028</v>
          </cell>
          <cell r="K395">
            <v>45291</v>
          </cell>
          <cell r="L395" t="str">
            <v>VRK</v>
          </cell>
          <cell r="M395" t="str">
            <v>VILJANDI RATTAKLUBI</v>
          </cell>
          <cell r="N395" t="str">
            <v>Eesti Jalgratturite Liit</v>
          </cell>
          <cell r="O395">
            <v>80057497</v>
          </cell>
          <cell r="P395" t="str">
            <v>Aktiivne/kehtib</v>
          </cell>
        </row>
        <row r="396">
          <cell r="A396">
            <v>2009245</v>
          </cell>
          <cell r="B396">
            <v>10094886491</v>
          </cell>
          <cell r="C396" t="str">
            <v>Leander Tammistu</v>
          </cell>
          <cell r="D396" t="str">
            <v>Leander</v>
          </cell>
          <cell r="E396" t="str">
            <v>Tammistu</v>
          </cell>
          <cell r="F396">
            <v>50904076028</v>
          </cell>
          <cell r="G396" t="str">
            <v>Eesti</v>
          </cell>
          <cell r="H396">
            <v>2009</v>
          </cell>
          <cell r="I396" t="str">
            <v>M14</v>
          </cell>
          <cell r="J396">
            <v>45028</v>
          </cell>
          <cell r="K396">
            <v>45291</v>
          </cell>
          <cell r="L396" t="str">
            <v>VRK</v>
          </cell>
          <cell r="M396" t="str">
            <v>VILJANDI RATTAKLUBI</v>
          </cell>
          <cell r="N396" t="str">
            <v>Eesti Jalgratturite Liit</v>
          </cell>
          <cell r="O396">
            <v>80057497</v>
          </cell>
          <cell r="P396" t="str">
            <v>Aktiivne/kehtib</v>
          </cell>
        </row>
        <row r="397">
          <cell r="A397">
            <v>2012119</v>
          </cell>
          <cell r="B397">
            <v>10116621363</v>
          </cell>
          <cell r="C397" t="str">
            <v>Jorgen Järvsoo</v>
          </cell>
          <cell r="D397" t="str">
            <v>Jorgen</v>
          </cell>
          <cell r="E397" t="str">
            <v>Järvsoo</v>
          </cell>
          <cell r="F397">
            <v>50906256014</v>
          </cell>
          <cell r="G397" t="str">
            <v>Eesti</v>
          </cell>
          <cell r="H397">
            <v>2009</v>
          </cell>
          <cell r="I397" t="str">
            <v>M14</v>
          </cell>
          <cell r="J397">
            <v>45028</v>
          </cell>
          <cell r="K397">
            <v>45291</v>
          </cell>
          <cell r="L397" t="str">
            <v>VRK</v>
          </cell>
          <cell r="M397" t="str">
            <v>VILJANDI RATTAKLUBI</v>
          </cell>
          <cell r="N397" t="str">
            <v>Eesti Jalgratturite Liit</v>
          </cell>
          <cell r="O397">
            <v>80057497</v>
          </cell>
          <cell r="P397" t="str">
            <v>Aktiivne/kehtib</v>
          </cell>
        </row>
        <row r="398">
          <cell r="A398">
            <v>2013817</v>
          </cell>
          <cell r="B398">
            <v>10105227705</v>
          </cell>
          <cell r="C398" t="str">
            <v>Kostiantyn Hrishnyi</v>
          </cell>
          <cell r="D398" t="str">
            <v>Kostiantyn</v>
          </cell>
          <cell r="E398" t="str">
            <v>Hrishnyi</v>
          </cell>
          <cell r="F398">
            <v>50811050031</v>
          </cell>
          <cell r="G398" t="str">
            <v>Eesti</v>
          </cell>
          <cell r="H398">
            <v>2008</v>
          </cell>
          <cell r="I398" t="str">
            <v>M16</v>
          </cell>
          <cell r="J398">
            <v>45028</v>
          </cell>
          <cell r="K398">
            <v>45291</v>
          </cell>
          <cell r="L398" t="str">
            <v>LER</v>
          </cell>
          <cell r="M398" t="str">
            <v>Otepää Rattaklubi MTÜ</v>
          </cell>
          <cell r="N398" t="str">
            <v>Eesti Jalgratturite Liit</v>
          </cell>
          <cell r="O398">
            <v>80057497</v>
          </cell>
          <cell r="P398" t="str">
            <v>Aktiivne/kehtib</v>
          </cell>
        </row>
        <row r="399">
          <cell r="A399">
            <v>2007399</v>
          </cell>
          <cell r="B399">
            <v>10083762110</v>
          </cell>
          <cell r="C399" t="str">
            <v>Marcus Kiilaspea</v>
          </cell>
          <cell r="D399" t="str">
            <v>Marcus</v>
          </cell>
          <cell r="E399" t="str">
            <v>Kiilaspea</v>
          </cell>
          <cell r="F399">
            <v>50701196038</v>
          </cell>
          <cell r="G399" t="str">
            <v>Eesti</v>
          </cell>
          <cell r="H399">
            <v>2007</v>
          </cell>
          <cell r="I399" t="str">
            <v>M16</v>
          </cell>
          <cell r="J399">
            <v>45028</v>
          </cell>
          <cell r="K399">
            <v>45291</v>
          </cell>
          <cell r="L399" t="str">
            <v>VRK</v>
          </cell>
          <cell r="M399" t="str">
            <v>VILJANDI RATTAKLUBI</v>
          </cell>
          <cell r="N399" t="str">
            <v>Eesti Jalgratturite Liit</v>
          </cell>
          <cell r="O399">
            <v>80057497</v>
          </cell>
          <cell r="P399" t="str">
            <v>Aktiivne/kehtib</v>
          </cell>
        </row>
        <row r="400">
          <cell r="A400">
            <v>2004169</v>
          </cell>
          <cell r="B400">
            <v>10079483703</v>
          </cell>
          <cell r="C400" t="str">
            <v>Tanel Lillesaar</v>
          </cell>
          <cell r="D400" t="str">
            <v>Tanel</v>
          </cell>
          <cell r="E400" t="str">
            <v>Lillesaar</v>
          </cell>
          <cell r="F400">
            <v>38012150335</v>
          </cell>
          <cell r="G400" t="str">
            <v>Eesti</v>
          </cell>
          <cell r="H400">
            <v>1980</v>
          </cell>
          <cell r="I400" t="str">
            <v>M40-44</v>
          </cell>
          <cell r="J400">
            <v>45028</v>
          </cell>
          <cell r="K400">
            <v>45291</v>
          </cell>
          <cell r="N400" t="str">
            <v>Eesti Jalgratturite Liit</v>
          </cell>
          <cell r="O400">
            <v>80057497</v>
          </cell>
          <cell r="P400" t="str">
            <v>Aktiivne/kehtib</v>
          </cell>
        </row>
        <row r="401">
          <cell r="A401">
            <v>2015307</v>
          </cell>
          <cell r="B401">
            <v>10141566228</v>
          </cell>
          <cell r="C401" t="str">
            <v>Ottomar Kodres</v>
          </cell>
          <cell r="D401" t="str">
            <v>Ottomar</v>
          </cell>
          <cell r="E401" t="str">
            <v>Kodres</v>
          </cell>
          <cell r="F401">
            <v>51508280131</v>
          </cell>
          <cell r="G401" t="str">
            <v>Eesti</v>
          </cell>
          <cell r="H401">
            <v>2015</v>
          </cell>
          <cell r="I401" t="str">
            <v>M8</v>
          </cell>
          <cell r="J401">
            <v>45028</v>
          </cell>
          <cell r="K401">
            <v>45291</v>
          </cell>
          <cell r="L401" t="str">
            <v>VRK</v>
          </cell>
          <cell r="M401" t="str">
            <v>VILJANDI RATTAKLUBI</v>
          </cell>
          <cell r="N401" t="str">
            <v>Eesti Jalgratturite Liit</v>
          </cell>
          <cell r="O401">
            <v>80057497</v>
          </cell>
          <cell r="P401" t="str">
            <v>Aktiivne/kehtib</v>
          </cell>
        </row>
        <row r="402">
          <cell r="A402">
            <v>2015297</v>
          </cell>
          <cell r="B402">
            <v>10141566329</v>
          </cell>
          <cell r="C402" t="str">
            <v>Robin Roosna</v>
          </cell>
          <cell r="D402" t="str">
            <v>Robin</v>
          </cell>
          <cell r="E402" t="str">
            <v>Roosna</v>
          </cell>
          <cell r="F402">
            <v>51508070093</v>
          </cell>
          <cell r="G402" t="str">
            <v>Eesti</v>
          </cell>
          <cell r="H402">
            <v>2015</v>
          </cell>
          <cell r="I402" t="str">
            <v>M8</v>
          </cell>
          <cell r="J402">
            <v>45028</v>
          </cell>
          <cell r="K402">
            <v>45291</v>
          </cell>
          <cell r="L402" t="str">
            <v>VRK</v>
          </cell>
          <cell r="M402" t="str">
            <v>VILJANDI RATTAKLUBI</v>
          </cell>
          <cell r="N402" t="str">
            <v>Eesti Jalgratturite Liit</v>
          </cell>
          <cell r="O402">
            <v>80057497</v>
          </cell>
          <cell r="P402" t="str">
            <v>Aktiivne/kehtib</v>
          </cell>
        </row>
        <row r="403">
          <cell r="A403">
            <v>2015284</v>
          </cell>
          <cell r="B403">
            <v>10141566430</v>
          </cell>
          <cell r="C403" t="str">
            <v>Kaspar Rebane</v>
          </cell>
          <cell r="D403" t="str">
            <v>Kaspar</v>
          </cell>
          <cell r="E403" t="str">
            <v>Rebane</v>
          </cell>
          <cell r="F403">
            <v>51504240093</v>
          </cell>
          <cell r="G403" t="str">
            <v>Eesti</v>
          </cell>
          <cell r="H403">
            <v>2015</v>
          </cell>
          <cell r="I403" t="str">
            <v>M8</v>
          </cell>
          <cell r="J403">
            <v>45028</v>
          </cell>
          <cell r="K403">
            <v>45291</v>
          </cell>
          <cell r="L403" t="str">
            <v>VRK</v>
          </cell>
          <cell r="M403" t="str">
            <v>VILJANDI RATTAKLUBI</v>
          </cell>
          <cell r="N403" t="str">
            <v>Eesti Jalgratturite Liit</v>
          </cell>
          <cell r="O403">
            <v>80057497</v>
          </cell>
          <cell r="P403" t="str">
            <v>Aktiivne/kehtib</v>
          </cell>
        </row>
        <row r="404">
          <cell r="A404">
            <v>2009805</v>
          </cell>
          <cell r="B404">
            <v>10096263083</v>
          </cell>
          <cell r="C404" t="str">
            <v>Meelis Anipai</v>
          </cell>
          <cell r="D404" t="str">
            <v>Meelis</v>
          </cell>
          <cell r="E404" t="str">
            <v>Anipai</v>
          </cell>
          <cell r="F404">
            <v>50601162211</v>
          </cell>
          <cell r="G404" t="str">
            <v>Eesti</v>
          </cell>
          <cell r="H404">
            <v>2006</v>
          </cell>
          <cell r="I404" t="str">
            <v>MJ</v>
          </cell>
          <cell r="J404">
            <v>45028</v>
          </cell>
          <cell r="K404">
            <v>45291</v>
          </cell>
          <cell r="L404" t="str">
            <v>LER</v>
          </cell>
          <cell r="M404" t="str">
            <v>Otepää Rattaklubi MTÜ</v>
          </cell>
          <cell r="N404" t="str">
            <v>Eesti Jalgratturite Liit</v>
          </cell>
          <cell r="O404">
            <v>80057497</v>
          </cell>
          <cell r="P404" t="str">
            <v>Aktiivne/kehtib</v>
          </cell>
        </row>
        <row r="405">
          <cell r="A405">
            <v>2013969</v>
          </cell>
          <cell r="B405">
            <v>10130682525</v>
          </cell>
          <cell r="C405" t="str">
            <v>Lisandra Haljaste</v>
          </cell>
          <cell r="D405" t="str">
            <v>Lisandra</v>
          </cell>
          <cell r="E405" t="str">
            <v>Haljaste</v>
          </cell>
          <cell r="F405">
            <v>61101276037</v>
          </cell>
          <cell r="G405" t="str">
            <v>Eesti</v>
          </cell>
          <cell r="H405">
            <v>2011</v>
          </cell>
          <cell r="I405" t="str">
            <v>N12</v>
          </cell>
          <cell r="J405">
            <v>45028</v>
          </cell>
          <cell r="K405">
            <v>45291</v>
          </cell>
          <cell r="L405" t="str">
            <v>VRK</v>
          </cell>
          <cell r="M405" t="str">
            <v>VILJANDI RATTAKLUBI</v>
          </cell>
          <cell r="N405" t="str">
            <v>Eesti Jalgratturite Liit</v>
          </cell>
          <cell r="O405">
            <v>80057497</v>
          </cell>
          <cell r="P405" t="str">
            <v>Aktiivne/kehtib</v>
          </cell>
        </row>
        <row r="406">
          <cell r="A406">
            <v>2015310</v>
          </cell>
          <cell r="B406">
            <v>10113756328</v>
          </cell>
          <cell r="C406" t="str">
            <v>Iryna Veremiichyk</v>
          </cell>
          <cell r="D406" t="str">
            <v>Iryna</v>
          </cell>
          <cell r="E406" t="str">
            <v>Veremiichyk</v>
          </cell>
          <cell r="F406">
            <v>60902280045</v>
          </cell>
          <cell r="G406" t="str">
            <v>Eesti</v>
          </cell>
          <cell r="H406">
            <v>2009</v>
          </cell>
          <cell r="I406" t="str">
            <v>N14</v>
          </cell>
          <cell r="J406">
            <v>45028</v>
          </cell>
          <cell r="K406">
            <v>45291</v>
          </cell>
          <cell r="L406" t="str">
            <v>LER</v>
          </cell>
          <cell r="M406" t="str">
            <v>Otepää Rattaklubi MTÜ</v>
          </cell>
          <cell r="N406" t="str">
            <v>Eesti Jalgratturite Liit</v>
          </cell>
          <cell r="O406">
            <v>80057497</v>
          </cell>
          <cell r="P406" t="str">
            <v>Aktiivne/kehtib</v>
          </cell>
        </row>
        <row r="407">
          <cell r="A407">
            <v>2013998</v>
          </cell>
          <cell r="B407">
            <v>10130760529</v>
          </cell>
          <cell r="C407" t="str">
            <v>Gisele Rang</v>
          </cell>
          <cell r="D407" t="str">
            <v>Gisele</v>
          </cell>
          <cell r="E407" t="str">
            <v>Rang</v>
          </cell>
          <cell r="F407">
            <v>60912037076</v>
          </cell>
          <cell r="G407" t="str">
            <v>Eesti</v>
          </cell>
          <cell r="H407">
            <v>2009</v>
          </cell>
          <cell r="I407" t="str">
            <v>N14</v>
          </cell>
          <cell r="J407">
            <v>45028</v>
          </cell>
          <cell r="K407">
            <v>45291</v>
          </cell>
          <cell r="L407" t="str">
            <v>CFC</v>
          </cell>
          <cell r="M407" t="str">
            <v>Spordiklubi CFC</v>
          </cell>
          <cell r="N407" t="str">
            <v>Eesti Jalgratturite Liit</v>
          </cell>
          <cell r="O407">
            <v>80057497</v>
          </cell>
          <cell r="P407" t="str">
            <v>Aktiivne/kehtib</v>
          </cell>
        </row>
        <row r="408">
          <cell r="A408">
            <v>2013820</v>
          </cell>
          <cell r="B408">
            <v>10094522743</v>
          </cell>
          <cell r="C408" t="str">
            <v>Viktoriia Baderyk</v>
          </cell>
          <cell r="D408" t="str">
            <v>Viktoriia</v>
          </cell>
          <cell r="E408" t="str">
            <v>Baderyk</v>
          </cell>
          <cell r="F408">
            <v>60703210039</v>
          </cell>
          <cell r="G408" t="str">
            <v>Eesti</v>
          </cell>
          <cell r="H408">
            <v>2007</v>
          </cell>
          <cell r="I408" t="str">
            <v>N16</v>
          </cell>
          <cell r="J408">
            <v>45028</v>
          </cell>
          <cell r="K408">
            <v>45291</v>
          </cell>
          <cell r="L408" t="str">
            <v>LER</v>
          </cell>
          <cell r="M408" t="str">
            <v>Otepää Rattaklubi MTÜ</v>
          </cell>
          <cell r="N408" t="str">
            <v>Eesti Jalgratturite Liit</v>
          </cell>
          <cell r="O408">
            <v>80057497</v>
          </cell>
          <cell r="P408" t="str">
            <v>Aktiivne/kehtib</v>
          </cell>
        </row>
        <row r="409">
          <cell r="A409">
            <v>2013956</v>
          </cell>
          <cell r="B409">
            <v>10130682626</v>
          </cell>
          <cell r="C409" t="str">
            <v>Loviise Ant</v>
          </cell>
          <cell r="D409" t="str">
            <v>Loviise</v>
          </cell>
          <cell r="E409" t="str">
            <v>Ant</v>
          </cell>
          <cell r="F409">
            <v>61505230015</v>
          </cell>
          <cell r="G409" t="str">
            <v>Eesti</v>
          </cell>
          <cell r="H409">
            <v>2015</v>
          </cell>
          <cell r="I409" t="str">
            <v>N8</v>
          </cell>
          <cell r="J409">
            <v>45028</v>
          </cell>
          <cell r="K409">
            <v>45291</v>
          </cell>
          <cell r="L409" t="str">
            <v>VRK</v>
          </cell>
          <cell r="M409" t="str">
            <v>VILJANDI RATTAKLUBI</v>
          </cell>
          <cell r="N409" t="str">
            <v>Eesti Jalgratturite Liit</v>
          </cell>
          <cell r="O409">
            <v>80057497</v>
          </cell>
          <cell r="P409" t="str">
            <v>Aktiivne/kehtib</v>
          </cell>
        </row>
        <row r="410">
          <cell r="A410">
            <v>2013930</v>
          </cell>
          <cell r="B410">
            <v>10130682828</v>
          </cell>
          <cell r="C410" t="str">
            <v>Lenna Tigasing</v>
          </cell>
          <cell r="D410" t="str">
            <v>Lenna</v>
          </cell>
          <cell r="E410" t="str">
            <v>Tigasing</v>
          </cell>
          <cell r="F410">
            <v>61502020265</v>
          </cell>
          <cell r="G410" t="str">
            <v>Eesti</v>
          </cell>
          <cell r="H410">
            <v>2015</v>
          </cell>
          <cell r="I410" t="str">
            <v>N8</v>
          </cell>
          <cell r="J410">
            <v>45028</v>
          </cell>
          <cell r="K410">
            <v>45291</v>
          </cell>
          <cell r="L410" t="str">
            <v>VRK</v>
          </cell>
          <cell r="M410" t="str">
            <v>VILJANDI RATTAKLUBI</v>
          </cell>
          <cell r="N410" t="str">
            <v>Eesti Jalgratturite Liit</v>
          </cell>
          <cell r="O410">
            <v>80057497</v>
          </cell>
          <cell r="P410" t="str">
            <v>Aktiivne/kehtib</v>
          </cell>
        </row>
        <row r="411">
          <cell r="A411">
            <v>2015190</v>
          </cell>
          <cell r="B411">
            <v>10141551272</v>
          </cell>
          <cell r="C411" t="str">
            <v>Tauri Tristian Taal</v>
          </cell>
          <cell r="D411" t="str">
            <v>Tauri Tristian</v>
          </cell>
          <cell r="E411" t="str">
            <v>Taal</v>
          </cell>
          <cell r="F411">
            <v>50909102022</v>
          </cell>
          <cell r="G411" t="str">
            <v>Eesti</v>
          </cell>
          <cell r="H411">
            <v>2009</v>
          </cell>
          <cell r="I411" t="str">
            <v>M14</v>
          </cell>
          <cell r="J411">
            <v>45027</v>
          </cell>
          <cell r="K411">
            <v>45291</v>
          </cell>
          <cell r="L411" t="str">
            <v>KMO</v>
          </cell>
          <cell r="M411" t="str">
            <v>MTÜ Raplamaa Rattaklubi</v>
          </cell>
          <cell r="N411" t="str">
            <v>Eesti Jalgratturite Liit</v>
          </cell>
          <cell r="O411">
            <v>80057497</v>
          </cell>
          <cell r="P411" t="str">
            <v>Aktiivne/kehtib</v>
          </cell>
        </row>
        <row r="412">
          <cell r="A412">
            <v>2012070</v>
          </cell>
          <cell r="B412">
            <v>10116621868</v>
          </cell>
          <cell r="C412" t="str">
            <v>Marko Vain</v>
          </cell>
          <cell r="D412" t="str">
            <v>Marko</v>
          </cell>
          <cell r="E412" t="str">
            <v>Vain</v>
          </cell>
          <cell r="F412">
            <v>50810017085</v>
          </cell>
          <cell r="G412" t="str">
            <v>Eesti</v>
          </cell>
          <cell r="H412">
            <v>2008</v>
          </cell>
          <cell r="I412" t="str">
            <v>M16</v>
          </cell>
          <cell r="J412">
            <v>45027</v>
          </cell>
          <cell r="K412">
            <v>45291</v>
          </cell>
          <cell r="L412" t="str">
            <v>KMO</v>
          </cell>
          <cell r="M412" t="str">
            <v>MTÜ Raplamaa Rattaklubi</v>
          </cell>
          <cell r="N412" t="str">
            <v>Eesti Jalgratturite Liit</v>
          </cell>
          <cell r="O412">
            <v>80057497</v>
          </cell>
          <cell r="P412" t="str">
            <v>Aktiivne/kehtib</v>
          </cell>
        </row>
        <row r="413">
          <cell r="A413">
            <v>2009999</v>
          </cell>
          <cell r="B413">
            <v>10097231063</v>
          </cell>
          <cell r="C413" t="str">
            <v>Aaron Parker Järveoja</v>
          </cell>
          <cell r="D413" t="str">
            <v>Aaron Parker</v>
          </cell>
          <cell r="E413" t="str">
            <v>Järveoja</v>
          </cell>
          <cell r="F413">
            <v>50707077034</v>
          </cell>
          <cell r="G413" t="str">
            <v>Eesti</v>
          </cell>
          <cell r="H413">
            <v>2007</v>
          </cell>
          <cell r="I413" t="str">
            <v>M16</v>
          </cell>
          <cell r="J413">
            <v>45027</v>
          </cell>
          <cell r="K413">
            <v>45291</v>
          </cell>
          <cell r="L413" t="str">
            <v>KMO</v>
          </cell>
          <cell r="M413" t="str">
            <v>MTÜ Raplamaa Rattaklubi</v>
          </cell>
          <cell r="N413" t="str">
            <v>Eesti Jalgratturite Liit</v>
          </cell>
          <cell r="O413">
            <v>80057497</v>
          </cell>
          <cell r="P413" t="str">
            <v>Aktiivne/kehtib</v>
          </cell>
        </row>
        <row r="414">
          <cell r="A414">
            <v>2011877</v>
          </cell>
          <cell r="B414">
            <v>10114251432</v>
          </cell>
          <cell r="C414" t="str">
            <v>Kaur Esnar</v>
          </cell>
          <cell r="D414" t="str">
            <v>Kaur</v>
          </cell>
          <cell r="E414" t="str">
            <v>Esnar</v>
          </cell>
          <cell r="F414">
            <v>38101030211</v>
          </cell>
          <cell r="G414" t="str">
            <v>Eesti</v>
          </cell>
          <cell r="H414">
            <v>1981</v>
          </cell>
          <cell r="I414" t="str">
            <v>M40-44</v>
          </cell>
          <cell r="J414">
            <v>45027</v>
          </cell>
          <cell r="K414">
            <v>45291</v>
          </cell>
          <cell r="L414" t="str">
            <v>KMO</v>
          </cell>
          <cell r="M414" t="str">
            <v>MTÜ Raplamaa Rattaklubi</v>
          </cell>
          <cell r="N414" t="str">
            <v>Eesti Jalgratturite Liit</v>
          </cell>
          <cell r="O414">
            <v>80057497</v>
          </cell>
          <cell r="P414" t="str">
            <v>Aktiivne/kehtib</v>
          </cell>
        </row>
        <row r="415">
          <cell r="A415">
            <v>2011453</v>
          </cell>
          <cell r="B415">
            <v>10107500636</v>
          </cell>
          <cell r="C415" t="str">
            <v>Kaupo Kruus</v>
          </cell>
          <cell r="D415" t="str">
            <v>Kaupo</v>
          </cell>
          <cell r="E415" t="str">
            <v>Kruus</v>
          </cell>
          <cell r="F415">
            <v>37209262736</v>
          </cell>
          <cell r="G415" t="str">
            <v>Eesti</v>
          </cell>
          <cell r="H415">
            <v>1972</v>
          </cell>
          <cell r="I415" t="str">
            <v>M50-54</v>
          </cell>
          <cell r="J415">
            <v>45027</v>
          </cell>
          <cell r="K415">
            <v>45291</v>
          </cell>
          <cell r="L415" t="str">
            <v>CFC</v>
          </cell>
          <cell r="M415" t="str">
            <v>Spordiklubi CFC</v>
          </cell>
          <cell r="N415" t="str">
            <v>Eesti Jalgratturite Liit</v>
          </cell>
          <cell r="O415">
            <v>80057497</v>
          </cell>
          <cell r="P415" t="str">
            <v>Aktiivne/kehtib</v>
          </cell>
        </row>
        <row r="416">
          <cell r="A416">
            <v>2003791</v>
          </cell>
          <cell r="B416">
            <v>10076580167</v>
          </cell>
          <cell r="C416" t="str">
            <v>Anatoli Männi</v>
          </cell>
          <cell r="D416" t="str">
            <v>Anatoli</v>
          </cell>
          <cell r="E416" t="str">
            <v>Männi</v>
          </cell>
          <cell r="F416">
            <v>34910202211</v>
          </cell>
          <cell r="G416" t="str">
            <v>Eesti</v>
          </cell>
          <cell r="H416">
            <v>1949</v>
          </cell>
          <cell r="I416" t="str">
            <v>M70-74</v>
          </cell>
          <cell r="J416">
            <v>45027</v>
          </cell>
          <cell r="K416">
            <v>45291</v>
          </cell>
          <cell r="L416" t="str">
            <v>KJK</v>
          </cell>
          <cell r="M416" t="str">
            <v>MTÜ KALEVI JALGRATTAKOOL</v>
          </cell>
          <cell r="N416" t="str">
            <v>Eesti Jalgratturite Liit</v>
          </cell>
          <cell r="O416">
            <v>80057497</v>
          </cell>
          <cell r="P416" t="str">
            <v>Aktiivne/kehtib</v>
          </cell>
        </row>
        <row r="417">
          <cell r="A417">
            <v>2006921</v>
          </cell>
          <cell r="B417">
            <v>10083375120</v>
          </cell>
          <cell r="C417" t="str">
            <v>Karel Reintop</v>
          </cell>
          <cell r="D417" t="str">
            <v>Karel</v>
          </cell>
          <cell r="E417" t="str">
            <v>Reintop</v>
          </cell>
          <cell r="F417">
            <v>50602097053</v>
          </cell>
          <cell r="G417" t="str">
            <v>Eesti</v>
          </cell>
          <cell r="H417">
            <v>2006</v>
          </cell>
          <cell r="I417" t="str">
            <v>MJ</v>
          </cell>
          <cell r="J417">
            <v>45027</v>
          </cell>
          <cell r="K417">
            <v>45291</v>
          </cell>
          <cell r="L417" t="str">
            <v>KMO</v>
          </cell>
          <cell r="M417" t="str">
            <v>MTÜ Raplamaa Rattaklubi</v>
          </cell>
          <cell r="N417" t="str">
            <v>Eesti Jalgratturite Liit</v>
          </cell>
          <cell r="O417">
            <v>80057497</v>
          </cell>
          <cell r="P417" t="str">
            <v>Aktiivne/kehtib</v>
          </cell>
        </row>
        <row r="418">
          <cell r="A418">
            <v>2015213</v>
          </cell>
          <cell r="B418">
            <v>10141551070</v>
          </cell>
          <cell r="C418" t="str">
            <v>Roosmarii Pesor</v>
          </cell>
          <cell r="D418" t="str">
            <v>Roosmarii</v>
          </cell>
          <cell r="E418" t="str">
            <v>Pesor</v>
          </cell>
          <cell r="F418">
            <v>61002262022</v>
          </cell>
          <cell r="G418" t="str">
            <v>Eesti</v>
          </cell>
          <cell r="H418">
            <v>2010</v>
          </cell>
          <cell r="I418" t="str">
            <v>N14</v>
          </cell>
          <cell r="J418">
            <v>45027</v>
          </cell>
          <cell r="K418">
            <v>45291</v>
          </cell>
          <cell r="L418" t="str">
            <v>KMO</v>
          </cell>
          <cell r="M418" t="str">
            <v>MTÜ Raplamaa Rattaklubi</v>
          </cell>
          <cell r="N418" t="str">
            <v>Eesti Jalgratturite Liit</v>
          </cell>
          <cell r="O418">
            <v>80057497</v>
          </cell>
          <cell r="P418" t="str">
            <v>Aktiivne/kehtib</v>
          </cell>
        </row>
        <row r="419">
          <cell r="A419">
            <v>2015200</v>
          </cell>
          <cell r="B419">
            <v>10141551171</v>
          </cell>
          <cell r="C419" t="str">
            <v>Pauliine Pesor</v>
          </cell>
          <cell r="D419" t="str">
            <v>Pauliine</v>
          </cell>
          <cell r="E419" t="str">
            <v>Pesor</v>
          </cell>
          <cell r="F419">
            <v>61002262011</v>
          </cell>
          <cell r="G419" t="str">
            <v>Eesti</v>
          </cell>
          <cell r="H419">
            <v>2010</v>
          </cell>
          <cell r="I419" t="str">
            <v>N14</v>
          </cell>
          <cell r="J419">
            <v>45027</v>
          </cell>
          <cell r="K419">
            <v>45291</v>
          </cell>
          <cell r="L419" t="str">
            <v>KMO</v>
          </cell>
          <cell r="M419" t="str">
            <v>MTÜ Raplamaa Rattaklubi</v>
          </cell>
          <cell r="N419" t="str">
            <v>Eesti Jalgratturite Liit</v>
          </cell>
          <cell r="O419">
            <v>80057497</v>
          </cell>
          <cell r="P419" t="str">
            <v>Aktiivne/kehtib</v>
          </cell>
        </row>
        <row r="420">
          <cell r="A420">
            <v>2000503</v>
          </cell>
          <cell r="B420">
            <v>10074896209</v>
          </cell>
          <cell r="C420" t="str">
            <v>Kaupo Raag</v>
          </cell>
          <cell r="D420" t="str">
            <v>Kaupo</v>
          </cell>
          <cell r="E420" t="str">
            <v>Raag</v>
          </cell>
          <cell r="F420">
            <v>38003216013</v>
          </cell>
          <cell r="G420" t="str">
            <v>Eesti</v>
          </cell>
          <cell r="H420">
            <v>1980</v>
          </cell>
          <cell r="I420" t="str">
            <v>M40-44</v>
          </cell>
          <cell r="J420">
            <v>45026</v>
          </cell>
          <cell r="K420">
            <v>45291</v>
          </cell>
          <cell r="L420" t="str">
            <v>VCL</v>
          </cell>
          <cell r="M420" t="str">
            <v>MTÜ VELO.CLUBBERS.EE</v>
          </cell>
          <cell r="N420" t="str">
            <v>Eesti Jalgratturite Liit</v>
          </cell>
          <cell r="O420">
            <v>80057497</v>
          </cell>
          <cell r="P420" t="str">
            <v>Aktiivne/kehtib</v>
          </cell>
        </row>
        <row r="421">
          <cell r="A421">
            <v>2013765</v>
          </cell>
          <cell r="B421">
            <v>10130094562</v>
          </cell>
          <cell r="C421" t="str">
            <v>Adeele Tani</v>
          </cell>
          <cell r="D421" t="str">
            <v>Adeele</v>
          </cell>
          <cell r="E421" t="str">
            <v>Tani</v>
          </cell>
          <cell r="F421">
            <v>61210052755</v>
          </cell>
          <cell r="G421" t="str">
            <v>Eesti</v>
          </cell>
          <cell r="H421">
            <v>2012</v>
          </cell>
          <cell r="I421" t="str">
            <v>N12</v>
          </cell>
          <cell r="J421">
            <v>45026</v>
          </cell>
          <cell r="K421">
            <v>45291</v>
          </cell>
          <cell r="L421" t="str">
            <v>TYS</v>
          </cell>
          <cell r="M421" t="str">
            <v>TARTU ÜLIKOOLI AKADEEMILINE SPORDIKLUBI</v>
          </cell>
          <cell r="N421" t="str">
            <v>Eesti Jalgratturite Liit</v>
          </cell>
          <cell r="O421">
            <v>80057497</v>
          </cell>
          <cell r="P421" t="str">
            <v>Aktiivne/kehtib</v>
          </cell>
        </row>
        <row r="422">
          <cell r="A422">
            <v>2001285</v>
          </cell>
          <cell r="B422">
            <v>10003068517</v>
          </cell>
          <cell r="C422" t="str">
            <v>Vahur Valvas</v>
          </cell>
          <cell r="D422" t="str">
            <v>Vahur</v>
          </cell>
          <cell r="E422" t="str">
            <v>Valvas</v>
          </cell>
          <cell r="F422">
            <v>38107272721</v>
          </cell>
          <cell r="G422" t="str">
            <v>Eesti</v>
          </cell>
          <cell r="H422">
            <v>1981</v>
          </cell>
          <cell r="I422" t="str">
            <v>M40-44</v>
          </cell>
          <cell r="J422">
            <v>45024</v>
          </cell>
          <cell r="K422">
            <v>45291</v>
          </cell>
          <cell r="L422" t="str">
            <v>RTR</v>
          </cell>
          <cell r="M422" t="str">
            <v>REIN TAARAMÄE RATTAKLUBI</v>
          </cell>
          <cell r="N422" t="str">
            <v>Eesti Jalgratturite Liit</v>
          </cell>
          <cell r="O422">
            <v>80057497</v>
          </cell>
          <cell r="P422" t="str">
            <v>Aktiivne/kehtib</v>
          </cell>
        </row>
        <row r="423">
          <cell r="A423">
            <v>2008356</v>
          </cell>
          <cell r="B423">
            <v>10087845103</v>
          </cell>
          <cell r="C423" t="str">
            <v>Maarja Vuin</v>
          </cell>
          <cell r="D423" t="str">
            <v>Maarja</v>
          </cell>
          <cell r="E423" t="str">
            <v>Vuin</v>
          </cell>
          <cell r="F423">
            <v>48804212725</v>
          </cell>
          <cell r="G423" t="str">
            <v>Eesti</v>
          </cell>
          <cell r="H423">
            <v>1988</v>
          </cell>
          <cell r="I423" t="str">
            <v>N35-39</v>
          </cell>
          <cell r="J423">
            <v>45023</v>
          </cell>
          <cell r="K423">
            <v>45291</v>
          </cell>
          <cell r="L423" t="str">
            <v>PRO</v>
          </cell>
          <cell r="M423" t="str">
            <v>PRO JALGRATTURITE KLUBI</v>
          </cell>
          <cell r="N423" t="str">
            <v>Eesti Jalgratturite Liit</v>
          </cell>
          <cell r="O423">
            <v>80057497</v>
          </cell>
          <cell r="P423" t="str">
            <v>Aktiivne/kehtib</v>
          </cell>
        </row>
        <row r="424">
          <cell r="A424">
            <v>2015187</v>
          </cell>
          <cell r="B424">
            <v>10141471450</v>
          </cell>
          <cell r="C424" t="str">
            <v>Mark Rodin</v>
          </cell>
          <cell r="D424" t="str">
            <v>Mark</v>
          </cell>
          <cell r="E424" t="str">
            <v>Rodin</v>
          </cell>
          <cell r="F424">
            <v>51403120126</v>
          </cell>
          <cell r="G424" t="str">
            <v>Eesti</v>
          </cell>
          <cell r="H424">
            <v>2014</v>
          </cell>
          <cell r="I424" t="str">
            <v>M10</v>
          </cell>
          <cell r="J424">
            <v>45022</v>
          </cell>
          <cell r="K424">
            <v>45291</v>
          </cell>
          <cell r="L424" t="str">
            <v>AIR</v>
          </cell>
          <cell r="M424" t="str">
            <v>SPORDIKLUBI AIRPARK</v>
          </cell>
          <cell r="N424" t="str">
            <v>Eesti Jalgratturite Liit</v>
          </cell>
          <cell r="O424">
            <v>80057497</v>
          </cell>
          <cell r="P424" t="str">
            <v>Aktiivne/kehtib</v>
          </cell>
        </row>
        <row r="425">
          <cell r="A425">
            <v>2011929</v>
          </cell>
          <cell r="B425">
            <v>10114390666</v>
          </cell>
          <cell r="C425" t="str">
            <v>Loore Lemloch</v>
          </cell>
          <cell r="D425" t="str">
            <v>Loore</v>
          </cell>
          <cell r="E425" t="str">
            <v>Lemloch</v>
          </cell>
          <cell r="F425">
            <v>60807237055</v>
          </cell>
          <cell r="G425" t="str">
            <v>Eesti</v>
          </cell>
          <cell r="H425">
            <v>2008</v>
          </cell>
          <cell r="I425" t="str">
            <v>N16</v>
          </cell>
          <cell r="J425">
            <v>45022</v>
          </cell>
          <cell r="K425">
            <v>45291</v>
          </cell>
          <cell r="N425" t="str">
            <v>Eesti Jalgratturite Liit</v>
          </cell>
          <cell r="O425">
            <v>80057497</v>
          </cell>
          <cell r="P425" t="str">
            <v>Aktiivne/kehtib</v>
          </cell>
        </row>
        <row r="426">
          <cell r="A426">
            <v>2014036</v>
          </cell>
          <cell r="B426">
            <v>10131053953</v>
          </cell>
          <cell r="C426" t="str">
            <v>Roco Tali</v>
          </cell>
          <cell r="D426" t="str">
            <v>Roco</v>
          </cell>
          <cell r="E426" t="str">
            <v>Tali</v>
          </cell>
          <cell r="F426">
            <v>51410110080</v>
          </cell>
          <cell r="G426" t="str">
            <v>Eesti</v>
          </cell>
          <cell r="H426">
            <v>2014</v>
          </cell>
          <cell r="I426" t="str">
            <v>M10</v>
          </cell>
          <cell r="J426">
            <v>45021</v>
          </cell>
          <cell r="K426">
            <v>45291</v>
          </cell>
          <cell r="L426" t="str">
            <v>AIR</v>
          </cell>
          <cell r="M426" t="str">
            <v>SPORDIKLUBI AIRPARK</v>
          </cell>
          <cell r="N426" t="str">
            <v>Eesti Jalgratturite Liit</v>
          </cell>
          <cell r="O426">
            <v>80057497</v>
          </cell>
          <cell r="P426" t="str">
            <v>Aktiivne/kehtib</v>
          </cell>
        </row>
        <row r="427">
          <cell r="A427">
            <v>2005252</v>
          </cell>
          <cell r="B427">
            <v>10081639527</v>
          </cell>
          <cell r="C427" t="str">
            <v>Tauri Jürisaar</v>
          </cell>
          <cell r="D427" t="str">
            <v>Tauri</v>
          </cell>
          <cell r="E427" t="str">
            <v>Jürisaar</v>
          </cell>
          <cell r="F427">
            <v>50406086513</v>
          </cell>
          <cell r="G427" t="str">
            <v>Eesti</v>
          </cell>
          <cell r="H427">
            <v>2004</v>
          </cell>
          <cell r="I427" t="str">
            <v>MU</v>
          </cell>
          <cell r="J427">
            <v>45021</v>
          </cell>
          <cell r="K427">
            <v>45291</v>
          </cell>
          <cell r="L427" t="str">
            <v>HRK</v>
          </cell>
          <cell r="M427" t="str">
            <v>HAANJA RATTAKLUBI</v>
          </cell>
          <cell r="N427" t="str">
            <v>Eesti Jalgratturite Liit</v>
          </cell>
          <cell r="O427">
            <v>80057497</v>
          </cell>
          <cell r="P427" t="str">
            <v>Aktiivne/kehtib</v>
          </cell>
        </row>
        <row r="428">
          <cell r="A428">
            <v>2014544</v>
          </cell>
          <cell r="B428">
            <v>10132196735</v>
          </cell>
          <cell r="C428" t="str">
            <v>Simon Tiitson</v>
          </cell>
          <cell r="D428" t="str">
            <v>Simon</v>
          </cell>
          <cell r="E428" t="str">
            <v>Tiitson</v>
          </cell>
          <cell r="F428">
            <v>50611247051</v>
          </cell>
          <cell r="G428" t="str">
            <v>Eesti</v>
          </cell>
          <cell r="H428">
            <v>2006</v>
          </cell>
          <cell r="I428" t="str">
            <v>MJ</v>
          </cell>
          <cell r="J428">
            <v>45020</v>
          </cell>
          <cell r="K428">
            <v>45291</v>
          </cell>
          <cell r="L428" t="str">
            <v>CFC</v>
          </cell>
          <cell r="M428" t="str">
            <v>Spordiklubi CFC</v>
          </cell>
          <cell r="N428" t="str">
            <v>Eesti Jalgratturite Liit</v>
          </cell>
          <cell r="O428">
            <v>80057497</v>
          </cell>
          <cell r="P428" t="str">
            <v>Aktiivne/kehtib</v>
          </cell>
        </row>
        <row r="429">
          <cell r="A429">
            <v>2002491</v>
          </cell>
          <cell r="B429">
            <v>10075728284</v>
          </cell>
          <cell r="C429" t="str">
            <v>Oliver-Siim Simenson</v>
          </cell>
          <cell r="D429" t="str">
            <v>Oliver-Siim</v>
          </cell>
          <cell r="E429" t="str">
            <v>Simenson</v>
          </cell>
          <cell r="F429">
            <v>50809022735</v>
          </cell>
          <cell r="G429" t="str">
            <v>Eesti</v>
          </cell>
          <cell r="H429">
            <v>2008</v>
          </cell>
          <cell r="I429" t="str">
            <v>M16</v>
          </cell>
          <cell r="J429">
            <v>45019</v>
          </cell>
          <cell r="K429">
            <v>45291</v>
          </cell>
          <cell r="L429" t="str">
            <v>BRE</v>
          </cell>
          <cell r="M429" t="str">
            <v>BMX RACING ESTONIA MTÜ</v>
          </cell>
          <cell r="N429" t="str">
            <v>Eesti Jalgratturite Liit</v>
          </cell>
          <cell r="O429">
            <v>80057497</v>
          </cell>
          <cell r="P429" t="str">
            <v>Aktiivne/kehtib</v>
          </cell>
        </row>
        <row r="430">
          <cell r="A430">
            <v>2013888</v>
          </cell>
          <cell r="B430">
            <v>10002928875</v>
          </cell>
          <cell r="C430" t="str">
            <v>Oliver Dalberg</v>
          </cell>
          <cell r="D430" t="str">
            <v>Oliver</v>
          </cell>
          <cell r="E430" t="str">
            <v>Dalberg</v>
          </cell>
          <cell r="F430">
            <v>38512052719</v>
          </cell>
          <cell r="G430" t="str">
            <v>Eesti</v>
          </cell>
          <cell r="H430">
            <v>1985</v>
          </cell>
          <cell r="I430" t="str">
            <v>M35-39</v>
          </cell>
          <cell r="J430">
            <v>45019</v>
          </cell>
          <cell r="K430">
            <v>45291</v>
          </cell>
          <cell r="N430" t="str">
            <v>Eesti Jalgratturite Liit</v>
          </cell>
          <cell r="O430">
            <v>80057497</v>
          </cell>
          <cell r="P430" t="str">
            <v>Aktiivne/kehtib</v>
          </cell>
        </row>
        <row r="431">
          <cell r="A431">
            <v>2015174</v>
          </cell>
          <cell r="B431">
            <v>10052145059</v>
          </cell>
          <cell r="C431" t="str">
            <v>Janis Keiselis</v>
          </cell>
          <cell r="D431" t="str">
            <v>Janis</v>
          </cell>
          <cell r="E431" t="str">
            <v>Keiselis</v>
          </cell>
          <cell r="F431">
            <v>37207230112</v>
          </cell>
          <cell r="G431" t="str">
            <v>Eesti</v>
          </cell>
          <cell r="H431">
            <v>1972</v>
          </cell>
          <cell r="I431" t="str">
            <v>M50-54</v>
          </cell>
          <cell r="J431">
            <v>45019</v>
          </cell>
          <cell r="K431">
            <v>45291</v>
          </cell>
          <cell r="N431" t="str">
            <v>Eesti Jalgratturite Liit</v>
          </cell>
          <cell r="O431">
            <v>80057497</v>
          </cell>
          <cell r="P431" t="str">
            <v>Aktiivne/kehtib</v>
          </cell>
        </row>
        <row r="432">
          <cell r="A432">
            <v>2002323</v>
          </cell>
          <cell r="B432">
            <v>10013568967</v>
          </cell>
          <cell r="C432" t="str">
            <v>Armin Pilv</v>
          </cell>
          <cell r="D432" t="str">
            <v>Armin</v>
          </cell>
          <cell r="E432" t="str">
            <v>Pilv</v>
          </cell>
          <cell r="F432">
            <v>39907256514</v>
          </cell>
          <cell r="G432" t="str">
            <v>Eesti</v>
          </cell>
          <cell r="H432">
            <v>1999</v>
          </cell>
          <cell r="I432" t="str">
            <v>ME</v>
          </cell>
          <cell r="J432">
            <v>45019</v>
          </cell>
          <cell r="K432">
            <v>45291</v>
          </cell>
          <cell r="L432" t="str">
            <v>HAV</v>
          </cell>
          <cell r="M432" t="str">
            <v>HAUKA VELOKLUBI</v>
          </cell>
          <cell r="N432" t="str">
            <v>Eesti Jalgratturite Liit</v>
          </cell>
          <cell r="O432">
            <v>80057497</v>
          </cell>
          <cell r="P432" t="str">
            <v>Aktiivne/kehtib</v>
          </cell>
        </row>
        <row r="433">
          <cell r="A433">
            <v>2001502</v>
          </cell>
          <cell r="B433">
            <v>10011151647</v>
          </cell>
          <cell r="C433" t="str">
            <v>Kevin Kalle Kell</v>
          </cell>
          <cell r="D433" t="str">
            <v>Kevin Kalle</v>
          </cell>
          <cell r="E433" t="str">
            <v>Kell</v>
          </cell>
          <cell r="F433">
            <v>39704200869</v>
          </cell>
          <cell r="G433" t="str">
            <v>Eesti</v>
          </cell>
          <cell r="H433">
            <v>1997</v>
          </cell>
          <cell r="I433" t="str">
            <v>Hobirattur</v>
          </cell>
          <cell r="J433">
            <v>45018</v>
          </cell>
          <cell r="K433">
            <v>45291</v>
          </cell>
          <cell r="L433" t="str">
            <v>CFC</v>
          </cell>
          <cell r="M433" t="str">
            <v>Spordiklubi CFC</v>
          </cell>
          <cell r="N433" t="str">
            <v>Eesti Jalgratturite Liit</v>
          </cell>
          <cell r="O433">
            <v>80057497</v>
          </cell>
          <cell r="P433" t="str">
            <v>Aktiivne/kehtib</v>
          </cell>
        </row>
        <row r="434">
          <cell r="A434">
            <v>2007289</v>
          </cell>
          <cell r="B434">
            <v>10083588015</v>
          </cell>
          <cell r="C434" t="str">
            <v>Trevor Uiga</v>
          </cell>
          <cell r="D434" t="str">
            <v>Trevor</v>
          </cell>
          <cell r="E434" t="str">
            <v>Uiga</v>
          </cell>
          <cell r="F434">
            <v>51007210046</v>
          </cell>
          <cell r="G434" t="str">
            <v>Eesti</v>
          </cell>
          <cell r="H434">
            <v>2010</v>
          </cell>
          <cell r="I434" t="str">
            <v>M14</v>
          </cell>
          <cell r="J434">
            <v>45017</v>
          </cell>
          <cell r="K434">
            <v>45291</v>
          </cell>
          <cell r="L434" t="str">
            <v>AIR</v>
          </cell>
          <cell r="M434" t="str">
            <v>SPORDIKLUBI AIRPARK</v>
          </cell>
          <cell r="N434" t="str">
            <v>Eesti Jalgratturite Liit</v>
          </cell>
          <cell r="O434">
            <v>80057497</v>
          </cell>
          <cell r="P434" t="str">
            <v>Aktiivne/kehtib</v>
          </cell>
        </row>
        <row r="435">
          <cell r="A435">
            <v>2015161</v>
          </cell>
          <cell r="B435">
            <v>10141265326</v>
          </cell>
          <cell r="C435" t="str">
            <v>Aron Tammissaar</v>
          </cell>
          <cell r="D435" t="str">
            <v>Aron</v>
          </cell>
          <cell r="E435" t="str">
            <v>Tammissaar</v>
          </cell>
          <cell r="F435">
            <v>51702160162</v>
          </cell>
          <cell r="G435" t="str">
            <v>Eesti</v>
          </cell>
          <cell r="H435">
            <v>2017</v>
          </cell>
          <cell r="I435" t="str">
            <v>M6</v>
          </cell>
          <cell r="J435">
            <v>45017</v>
          </cell>
          <cell r="K435">
            <v>45291</v>
          </cell>
          <cell r="L435" t="str">
            <v>AIR</v>
          </cell>
          <cell r="M435" t="str">
            <v>SPORDIKLUBI AIRPARK</v>
          </cell>
          <cell r="N435" t="str">
            <v>Eesti Jalgratturite Liit</v>
          </cell>
          <cell r="O435">
            <v>80057497</v>
          </cell>
          <cell r="P435" t="str">
            <v>Aktiivne/kehtib</v>
          </cell>
        </row>
        <row r="436">
          <cell r="A436">
            <v>2003924</v>
          </cell>
          <cell r="B436">
            <v>10076737892</v>
          </cell>
          <cell r="C436" t="str">
            <v>Raul Arula</v>
          </cell>
          <cell r="D436" t="str">
            <v>Raul</v>
          </cell>
          <cell r="E436" t="str">
            <v>Arula</v>
          </cell>
          <cell r="F436">
            <v>35802042711</v>
          </cell>
          <cell r="G436" t="str">
            <v>Eesti</v>
          </cell>
          <cell r="H436">
            <v>1958</v>
          </cell>
          <cell r="I436" t="str">
            <v>M65-69</v>
          </cell>
          <cell r="J436">
            <v>45017</v>
          </cell>
          <cell r="K436">
            <v>45291</v>
          </cell>
          <cell r="L436" t="str">
            <v>VEL</v>
          </cell>
          <cell r="M436" t="str">
            <v>TARTU SPORDIKLUBI VELO</v>
          </cell>
          <cell r="N436" t="str">
            <v>Eesti Jalgratturite Liit</v>
          </cell>
          <cell r="O436">
            <v>80057497</v>
          </cell>
          <cell r="P436" t="str">
            <v>Aktiivne/kehtib</v>
          </cell>
        </row>
        <row r="437">
          <cell r="A437">
            <v>2003788</v>
          </cell>
          <cell r="B437">
            <v>10076580066</v>
          </cell>
          <cell r="C437" t="str">
            <v>Antti Oot</v>
          </cell>
          <cell r="D437" t="str">
            <v>Antti</v>
          </cell>
          <cell r="E437" t="str">
            <v>Oot</v>
          </cell>
          <cell r="F437">
            <v>35110142712</v>
          </cell>
          <cell r="G437" t="str">
            <v>Eesti</v>
          </cell>
          <cell r="H437">
            <v>1951</v>
          </cell>
          <cell r="I437" t="str">
            <v>M70-74</v>
          </cell>
          <cell r="J437">
            <v>45017</v>
          </cell>
          <cell r="K437">
            <v>45291</v>
          </cell>
          <cell r="L437" t="str">
            <v>VEL</v>
          </cell>
          <cell r="M437" t="str">
            <v>TARTU SPORDIKLUBI VELO</v>
          </cell>
          <cell r="N437" t="str">
            <v>Eesti Jalgratturite Liit</v>
          </cell>
          <cell r="O437">
            <v>80057497</v>
          </cell>
          <cell r="P437" t="str">
            <v>Aktiivne/kehtib</v>
          </cell>
        </row>
        <row r="438">
          <cell r="A438">
            <v>2010645</v>
          </cell>
          <cell r="B438">
            <v>10106526390</v>
          </cell>
          <cell r="C438" t="str">
            <v>Kristen Kaur Aardevälja</v>
          </cell>
          <cell r="D438" t="str">
            <v>Kristen Kaur</v>
          </cell>
          <cell r="E438" t="str">
            <v>Aardevälja</v>
          </cell>
          <cell r="F438">
            <v>51404150036</v>
          </cell>
          <cell r="G438" t="str">
            <v>Eesti</v>
          </cell>
          <cell r="H438">
            <v>2014</v>
          </cell>
          <cell r="I438" t="str">
            <v>M10</v>
          </cell>
          <cell r="J438">
            <v>45016</v>
          </cell>
          <cell r="K438">
            <v>45291</v>
          </cell>
          <cell r="L438" t="str">
            <v>PEL</v>
          </cell>
          <cell r="M438" t="str">
            <v>MTÜ PELOTON</v>
          </cell>
          <cell r="N438" t="str">
            <v>Eesti Jalgratturite Liit</v>
          </cell>
          <cell r="O438">
            <v>80057497</v>
          </cell>
          <cell r="P438" t="str">
            <v>Aktiivne/kehtib</v>
          </cell>
        </row>
        <row r="439">
          <cell r="A439">
            <v>2009902</v>
          </cell>
          <cell r="B439">
            <v>10096620064</v>
          </cell>
          <cell r="C439" t="str">
            <v>Riko Mäeuibo</v>
          </cell>
          <cell r="D439" t="str">
            <v>Riko</v>
          </cell>
          <cell r="E439" t="str">
            <v>Mäeuibo</v>
          </cell>
          <cell r="F439">
            <v>50709026513</v>
          </cell>
          <cell r="G439" t="str">
            <v>Eesti</v>
          </cell>
          <cell r="H439">
            <v>2007</v>
          </cell>
          <cell r="I439" t="str">
            <v>M16</v>
          </cell>
          <cell r="J439">
            <v>45016</v>
          </cell>
          <cell r="K439">
            <v>45291</v>
          </cell>
          <cell r="L439" t="str">
            <v>KJK</v>
          </cell>
          <cell r="M439" t="str">
            <v>MTÜ KALEVI JALGRATTAKOOL</v>
          </cell>
          <cell r="N439" t="str">
            <v>Eesti Jalgratturite Liit</v>
          </cell>
          <cell r="O439">
            <v>80057497</v>
          </cell>
          <cell r="P439" t="str">
            <v>Aktiivne/kehtib</v>
          </cell>
        </row>
        <row r="440">
          <cell r="A440">
            <v>2008178</v>
          </cell>
          <cell r="B440">
            <v>10084655217</v>
          </cell>
          <cell r="C440" t="str">
            <v>Rasmus Nõmm</v>
          </cell>
          <cell r="D440" t="str">
            <v>Rasmus</v>
          </cell>
          <cell r="E440" t="str">
            <v>Nõmm</v>
          </cell>
          <cell r="F440">
            <v>50712307059</v>
          </cell>
          <cell r="G440" t="str">
            <v>Eesti</v>
          </cell>
          <cell r="H440">
            <v>2007</v>
          </cell>
          <cell r="I440" t="str">
            <v>M16</v>
          </cell>
          <cell r="J440">
            <v>45016</v>
          </cell>
          <cell r="K440">
            <v>45291</v>
          </cell>
          <cell r="L440" t="str">
            <v>NRK</v>
          </cell>
          <cell r="M440" t="str">
            <v>MTÜ Nõmme Rattaklubi</v>
          </cell>
          <cell r="N440" t="str">
            <v>Eesti Jalgratturite Liit</v>
          </cell>
          <cell r="O440">
            <v>80057497</v>
          </cell>
          <cell r="P440" t="str">
            <v>Aktiivne/kehtib</v>
          </cell>
        </row>
        <row r="441">
          <cell r="A441">
            <v>2004512</v>
          </cell>
          <cell r="B441">
            <v>10080386510</v>
          </cell>
          <cell r="C441" t="str">
            <v>Mattias Vapper</v>
          </cell>
          <cell r="D441" t="str">
            <v>Mattias</v>
          </cell>
          <cell r="E441" t="str">
            <v>Vapper</v>
          </cell>
          <cell r="F441">
            <v>50802162799</v>
          </cell>
          <cell r="G441" t="str">
            <v>Eesti</v>
          </cell>
          <cell r="H441">
            <v>2008</v>
          </cell>
          <cell r="I441" t="str">
            <v>M16</v>
          </cell>
          <cell r="J441">
            <v>45016</v>
          </cell>
          <cell r="K441">
            <v>45291</v>
          </cell>
          <cell r="L441" t="str">
            <v>BMT</v>
          </cell>
          <cell r="M441" t="str">
            <v>BMX Tallinn MTÜ</v>
          </cell>
          <cell r="N441" t="str">
            <v>Eesti Jalgratturite Liit</v>
          </cell>
          <cell r="O441">
            <v>80057497</v>
          </cell>
          <cell r="P441" t="str">
            <v>Aktiivne/kehtib</v>
          </cell>
        </row>
        <row r="442">
          <cell r="A442">
            <v>2008903</v>
          </cell>
          <cell r="B442">
            <v>10093642164</v>
          </cell>
          <cell r="C442" t="str">
            <v>Marek Karm</v>
          </cell>
          <cell r="D442" t="str">
            <v>Marek</v>
          </cell>
          <cell r="E442" t="str">
            <v>Karm</v>
          </cell>
          <cell r="F442">
            <v>39006190362</v>
          </cell>
          <cell r="G442" t="str">
            <v>Eesti</v>
          </cell>
          <cell r="H442">
            <v>1990</v>
          </cell>
          <cell r="I442" t="str">
            <v>M19-34</v>
          </cell>
          <cell r="J442">
            <v>45016</v>
          </cell>
          <cell r="K442">
            <v>45291</v>
          </cell>
          <cell r="L442" t="str">
            <v>SPR</v>
          </cell>
          <cell r="M442" t="str">
            <v>SPORDIKLUBI KAYABA</v>
          </cell>
          <cell r="N442" t="str">
            <v>Eesti Jalgratturite Liit</v>
          </cell>
          <cell r="O442">
            <v>80057497</v>
          </cell>
          <cell r="P442" t="str">
            <v>Aktiivne/kehtib</v>
          </cell>
        </row>
        <row r="443">
          <cell r="A443">
            <v>2005058</v>
          </cell>
          <cell r="B443">
            <v>10081223134</v>
          </cell>
          <cell r="C443" t="str">
            <v>Kaupo Kuhlap</v>
          </cell>
          <cell r="D443" t="str">
            <v>Kaupo</v>
          </cell>
          <cell r="E443" t="str">
            <v>Kuhlap</v>
          </cell>
          <cell r="F443">
            <v>36606156012</v>
          </cell>
          <cell r="G443" t="str">
            <v>Eesti</v>
          </cell>
          <cell r="H443">
            <v>1966</v>
          </cell>
          <cell r="I443" t="str">
            <v>M55-59</v>
          </cell>
          <cell r="J443">
            <v>45016</v>
          </cell>
          <cell r="K443">
            <v>45291</v>
          </cell>
          <cell r="L443" t="str">
            <v>COS</v>
          </cell>
          <cell r="M443" t="str">
            <v>Mittetulundusühing Cosmos Sport</v>
          </cell>
          <cell r="N443" t="str">
            <v>Eesti Jalgratturite Liit</v>
          </cell>
          <cell r="O443">
            <v>80057497</v>
          </cell>
          <cell r="P443" t="str">
            <v>Aktiivne/kehtib</v>
          </cell>
        </row>
        <row r="444">
          <cell r="A444">
            <v>2014557</v>
          </cell>
          <cell r="B444">
            <v>10132196634</v>
          </cell>
          <cell r="C444" t="str">
            <v>Rain Nurmsalu</v>
          </cell>
          <cell r="D444" t="str">
            <v>Rain</v>
          </cell>
          <cell r="E444" t="str">
            <v>Nurmsalu</v>
          </cell>
          <cell r="F444">
            <v>36701240222</v>
          </cell>
          <cell r="G444" t="str">
            <v>Eesti</v>
          </cell>
          <cell r="H444">
            <v>1967</v>
          </cell>
          <cell r="I444" t="str">
            <v>M55-59</v>
          </cell>
          <cell r="J444">
            <v>45016</v>
          </cell>
          <cell r="K444">
            <v>45291</v>
          </cell>
          <cell r="M444" t="str">
            <v>Spordiklubi IKS</v>
          </cell>
          <cell r="N444" t="str">
            <v>Eesti Jalgratturite Liit</v>
          </cell>
          <cell r="O444">
            <v>80057497</v>
          </cell>
          <cell r="P444" t="str">
            <v>Aktiivne/kehtib</v>
          </cell>
        </row>
        <row r="445">
          <cell r="A445">
            <v>2012779</v>
          </cell>
          <cell r="B445">
            <v>10118804065</v>
          </cell>
          <cell r="C445" t="str">
            <v>Mihkel Tammsalu</v>
          </cell>
          <cell r="D445" t="str">
            <v>Mihkel</v>
          </cell>
          <cell r="E445" t="str">
            <v>Tammsalu</v>
          </cell>
          <cell r="F445">
            <v>38809146539</v>
          </cell>
          <cell r="G445" t="str">
            <v>Eesti</v>
          </cell>
          <cell r="H445">
            <v>1988</v>
          </cell>
          <cell r="I445" t="str">
            <v>ME</v>
          </cell>
          <cell r="J445">
            <v>45016</v>
          </cell>
          <cell r="K445">
            <v>45291</v>
          </cell>
          <cell r="L445" t="str">
            <v>RED</v>
          </cell>
          <cell r="M445" t="str">
            <v>MTÜ REDBIKE RATTAKLUBI</v>
          </cell>
          <cell r="N445" t="str">
            <v>Eesti Jalgratturite Liit</v>
          </cell>
          <cell r="O445">
            <v>80057497</v>
          </cell>
          <cell r="P445" t="str">
            <v>Aktiivne/kehtib</v>
          </cell>
        </row>
        <row r="446">
          <cell r="A446">
            <v>2008026</v>
          </cell>
          <cell r="B446">
            <v>10084647638</v>
          </cell>
          <cell r="C446" t="str">
            <v>Kermo Tamm</v>
          </cell>
          <cell r="D446" t="str">
            <v>Kermo</v>
          </cell>
          <cell r="E446" t="str">
            <v>Tamm</v>
          </cell>
          <cell r="F446">
            <v>50606020230</v>
          </cell>
          <cell r="G446" t="str">
            <v>Eesti</v>
          </cell>
          <cell r="H446">
            <v>2006</v>
          </cell>
          <cell r="I446" t="str">
            <v>MJ</v>
          </cell>
          <cell r="J446">
            <v>45016</v>
          </cell>
          <cell r="K446">
            <v>45098</v>
          </cell>
          <cell r="L446" t="str">
            <v>KJK</v>
          </cell>
          <cell r="M446" t="str">
            <v>MTÜ KALEVI JALGRATTAKOOL</v>
          </cell>
          <cell r="N446" t="str">
            <v>Eesti Jalgratturite Liit</v>
          </cell>
          <cell r="O446">
            <v>80057497</v>
          </cell>
          <cell r="P446" t="str">
            <v>Aktiivne/kehtib</v>
          </cell>
        </row>
        <row r="447">
          <cell r="A447">
            <v>2009067</v>
          </cell>
          <cell r="B447">
            <v>10094475253</v>
          </cell>
          <cell r="C447" t="str">
            <v>Peeter Tsanev</v>
          </cell>
          <cell r="D447" t="str">
            <v>Peeter</v>
          </cell>
          <cell r="E447" t="str">
            <v>Tsanev</v>
          </cell>
          <cell r="F447">
            <v>50609207037</v>
          </cell>
          <cell r="G447" t="str">
            <v>Eesti</v>
          </cell>
          <cell r="H447">
            <v>2006</v>
          </cell>
          <cell r="I447" t="str">
            <v>MJ</v>
          </cell>
          <cell r="J447">
            <v>45016</v>
          </cell>
          <cell r="K447">
            <v>45291</v>
          </cell>
          <cell r="L447" t="str">
            <v>KJK</v>
          </cell>
          <cell r="M447" t="str">
            <v>MTÜ KALEVI JALGRATTAKOOL</v>
          </cell>
          <cell r="N447" t="str">
            <v>Eesti Jalgratturite Liit</v>
          </cell>
          <cell r="O447">
            <v>80057497</v>
          </cell>
          <cell r="P447" t="str">
            <v>Aktiivne/kehtib</v>
          </cell>
        </row>
        <row r="448">
          <cell r="A448">
            <v>2003966</v>
          </cell>
          <cell r="B448">
            <v>10076872278</v>
          </cell>
          <cell r="C448" t="str">
            <v>Richard Ründva</v>
          </cell>
          <cell r="D448" t="str">
            <v>Richard</v>
          </cell>
          <cell r="E448" t="str">
            <v>Ründva</v>
          </cell>
          <cell r="F448">
            <v>50603167087</v>
          </cell>
          <cell r="G448" t="str">
            <v>Eesti</v>
          </cell>
          <cell r="H448">
            <v>2006</v>
          </cell>
          <cell r="I448" t="str">
            <v>MJ</v>
          </cell>
          <cell r="J448">
            <v>45016</v>
          </cell>
          <cell r="K448">
            <v>45291</v>
          </cell>
          <cell r="L448" t="str">
            <v>KJK</v>
          </cell>
          <cell r="M448" t="str">
            <v>MTÜ KALEVI JALGRATTAKOOL</v>
          </cell>
          <cell r="N448" t="str">
            <v>Eesti Jalgratturite Liit</v>
          </cell>
          <cell r="O448">
            <v>80057497</v>
          </cell>
          <cell r="P448" t="str">
            <v>Aktiivne/kehtib</v>
          </cell>
        </row>
        <row r="449">
          <cell r="A449">
            <v>2007645</v>
          </cell>
          <cell r="B449">
            <v>10083991573</v>
          </cell>
          <cell r="C449" t="str">
            <v>Oliver Mätik</v>
          </cell>
          <cell r="D449" t="str">
            <v>Oliver</v>
          </cell>
          <cell r="E449" t="str">
            <v>Mätik</v>
          </cell>
          <cell r="F449">
            <v>50606030270</v>
          </cell>
          <cell r="G449" t="str">
            <v>Eesti</v>
          </cell>
          <cell r="H449">
            <v>2006</v>
          </cell>
          <cell r="I449" t="str">
            <v>MJ</v>
          </cell>
          <cell r="J449">
            <v>45016</v>
          </cell>
          <cell r="K449">
            <v>45291</v>
          </cell>
          <cell r="L449" t="str">
            <v>KJK</v>
          </cell>
          <cell r="M449" t="str">
            <v>MTÜ KALEVI JALGRATTAKOOL</v>
          </cell>
          <cell r="N449" t="str">
            <v>Eesti Jalgratturite Liit</v>
          </cell>
          <cell r="O449">
            <v>80057497</v>
          </cell>
          <cell r="P449" t="str">
            <v>Aktiivne/kehtib</v>
          </cell>
        </row>
        <row r="450">
          <cell r="A450">
            <v>2009481</v>
          </cell>
          <cell r="B450">
            <v>10095713318</v>
          </cell>
          <cell r="C450" t="str">
            <v>Elis Maarja Aardevälja</v>
          </cell>
          <cell r="D450" t="str">
            <v>Elis Maarja</v>
          </cell>
          <cell r="E450" t="str">
            <v>Aardevälja</v>
          </cell>
          <cell r="F450">
            <v>60708152711</v>
          </cell>
          <cell r="G450" t="str">
            <v>Eesti</v>
          </cell>
          <cell r="H450">
            <v>2007</v>
          </cell>
          <cell r="I450" t="str">
            <v>N16</v>
          </cell>
          <cell r="J450">
            <v>45016</v>
          </cell>
          <cell r="K450">
            <v>45291</v>
          </cell>
          <cell r="L450" t="str">
            <v>PEL</v>
          </cell>
          <cell r="M450" t="str">
            <v>MTÜ PELOTON</v>
          </cell>
          <cell r="N450" t="str">
            <v>Eesti Jalgratturite Liit</v>
          </cell>
          <cell r="O450">
            <v>80057497</v>
          </cell>
          <cell r="P450" t="str">
            <v>Aktiivne/kehtib</v>
          </cell>
        </row>
        <row r="451">
          <cell r="A451">
            <v>2005346</v>
          </cell>
          <cell r="B451">
            <v>10063679369</v>
          </cell>
          <cell r="C451" t="str">
            <v>Kristel Sandra Soonik</v>
          </cell>
          <cell r="D451" t="str">
            <v>Kristel Sandra</v>
          </cell>
          <cell r="E451" t="str">
            <v>Soonik</v>
          </cell>
          <cell r="F451">
            <v>60106286056</v>
          </cell>
          <cell r="G451" t="str">
            <v>Eesti</v>
          </cell>
          <cell r="H451">
            <v>2001</v>
          </cell>
          <cell r="I451" t="str">
            <v>NU</v>
          </cell>
          <cell r="J451">
            <v>45016</v>
          </cell>
          <cell r="K451">
            <v>45291</v>
          </cell>
          <cell r="L451" t="str">
            <v>VRK</v>
          </cell>
          <cell r="M451" t="str">
            <v>VILJANDI RATTAKLUBI</v>
          </cell>
          <cell r="N451" t="str">
            <v>Eesti Jalgratturite Liit</v>
          </cell>
          <cell r="O451">
            <v>80057497</v>
          </cell>
          <cell r="P451" t="str">
            <v>Aktiivne/kehtib</v>
          </cell>
        </row>
        <row r="452">
          <cell r="A452">
            <v>2002200</v>
          </cell>
          <cell r="B452">
            <v>10063681288</v>
          </cell>
          <cell r="C452" t="str">
            <v>Raiko Kaldoja</v>
          </cell>
          <cell r="D452" t="str">
            <v>Raiko</v>
          </cell>
          <cell r="E452" t="str">
            <v>Kaldoja</v>
          </cell>
          <cell r="F452">
            <v>39311280226</v>
          </cell>
          <cell r="G452" t="str">
            <v>Eesti</v>
          </cell>
          <cell r="H452">
            <v>1993</v>
          </cell>
          <cell r="I452" t="str">
            <v>M19-34</v>
          </cell>
          <cell r="J452">
            <v>45015</v>
          </cell>
          <cell r="K452">
            <v>45291</v>
          </cell>
          <cell r="L452" t="str">
            <v>CRM</v>
          </cell>
          <cell r="M452" t="str">
            <v>Mittetulundusühing CC Rota Mobilis</v>
          </cell>
          <cell r="N452" t="str">
            <v>Eesti Jalgratturite Liit</v>
          </cell>
          <cell r="O452">
            <v>80057497</v>
          </cell>
          <cell r="P452" t="str">
            <v>Aktiivne/kehtib</v>
          </cell>
        </row>
        <row r="453">
          <cell r="A453">
            <v>2010726</v>
          </cell>
          <cell r="B453">
            <v>10106665830</v>
          </cell>
          <cell r="C453" t="str">
            <v>Evert Einroos</v>
          </cell>
          <cell r="D453" t="str">
            <v>Evert</v>
          </cell>
          <cell r="E453" t="str">
            <v>Einroos</v>
          </cell>
          <cell r="F453">
            <v>39505311442</v>
          </cell>
          <cell r="G453" t="str">
            <v>Eesti</v>
          </cell>
          <cell r="H453">
            <v>1995</v>
          </cell>
          <cell r="I453" t="str">
            <v>M19-34</v>
          </cell>
          <cell r="J453">
            <v>45015</v>
          </cell>
          <cell r="K453">
            <v>45291</v>
          </cell>
          <cell r="L453" t="str">
            <v>CRM</v>
          </cell>
          <cell r="M453" t="str">
            <v>Mittetulundusühing CC Rota Mobilis</v>
          </cell>
          <cell r="N453" t="str">
            <v>Eesti Jalgratturite Liit</v>
          </cell>
          <cell r="O453">
            <v>80057497</v>
          </cell>
          <cell r="P453" t="str">
            <v>Aktiivne/kehtib</v>
          </cell>
        </row>
        <row r="454">
          <cell r="A454">
            <v>2002213</v>
          </cell>
          <cell r="B454">
            <v>10075694235</v>
          </cell>
          <cell r="C454" t="str">
            <v>Imre Ojavere</v>
          </cell>
          <cell r="D454" t="str">
            <v>Imre</v>
          </cell>
          <cell r="E454" t="str">
            <v>Ojavere</v>
          </cell>
          <cell r="F454">
            <v>38808190423</v>
          </cell>
          <cell r="G454" t="str">
            <v>Eesti</v>
          </cell>
          <cell r="H454">
            <v>1988</v>
          </cell>
          <cell r="I454" t="str">
            <v>M35-39</v>
          </cell>
          <cell r="J454">
            <v>45015</v>
          </cell>
          <cell r="K454">
            <v>45291</v>
          </cell>
          <cell r="L454" t="str">
            <v>CRM</v>
          </cell>
          <cell r="M454" t="str">
            <v>Mittetulundusühing CC Rota Mobilis</v>
          </cell>
          <cell r="N454" t="str">
            <v>Eesti Jalgratturite Liit</v>
          </cell>
          <cell r="O454">
            <v>80057497</v>
          </cell>
          <cell r="P454" t="str">
            <v>Aktiivne/kehtib</v>
          </cell>
        </row>
        <row r="455">
          <cell r="A455">
            <v>2004392</v>
          </cell>
          <cell r="B455">
            <v>10080078837</v>
          </cell>
          <cell r="C455" t="str">
            <v>Margus Malva</v>
          </cell>
          <cell r="D455" t="str">
            <v>Margus</v>
          </cell>
          <cell r="E455" t="str">
            <v>Malva</v>
          </cell>
          <cell r="F455">
            <v>38001050309</v>
          </cell>
          <cell r="G455" t="str">
            <v>Eesti</v>
          </cell>
          <cell r="H455">
            <v>1980</v>
          </cell>
          <cell r="I455" t="str">
            <v>M40-44</v>
          </cell>
          <cell r="J455">
            <v>45015</v>
          </cell>
          <cell r="K455">
            <v>45291</v>
          </cell>
          <cell r="L455" t="str">
            <v>CRM</v>
          </cell>
          <cell r="M455" t="str">
            <v>Mittetulundusühing CC Rota Mobilis</v>
          </cell>
          <cell r="N455" t="str">
            <v>Eesti Jalgratturite Liit</v>
          </cell>
          <cell r="O455">
            <v>80057497</v>
          </cell>
          <cell r="P455" t="str">
            <v>Aktiivne/kehtib</v>
          </cell>
        </row>
        <row r="456">
          <cell r="A456">
            <v>2002381</v>
          </cell>
          <cell r="B456">
            <v>10075727375</v>
          </cell>
          <cell r="C456" t="str">
            <v>Janek Maidla</v>
          </cell>
          <cell r="D456" t="str">
            <v>Janek</v>
          </cell>
          <cell r="E456" t="str">
            <v>Maidla</v>
          </cell>
          <cell r="F456">
            <v>37612014915</v>
          </cell>
          <cell r="G456" t="str">
            <v>Eesti</v>
          </cell>
          <cell r="H456">
            <v>1976</v>
          </cell>
          <cell r="I456" t="str">
            <v>M45-49</v>
          </cell>
          <cell r="J456">
            <v>45015</v>
          </cell>
          <cell r="K456">
            <v>45291</v>
          </cell>
          <cell r="L456" t="str">
            <v>CRM</v>
          </cell>
          <cell r="M456" t="str">
            <v>Mittetulundusühing CC Rota Mobilis</v>
          </cell>
          <cell r="N456" t="str">
            <v>Eesti Jalgratturite Liit</v>
          </cell>
          <cell r="O456">
            <v>80057497</v>
          </cell>
          <cell r="P456" t="str">
            <v>Aktiivne/kehtib</v>
          </cell>
        </row>
        <row r="457">
          <cell r="A457">
            <v>2002255</v>
          </cell>
          <cell r="B457">
            <v>10075693831</v>
          </cell>
          <cell r="C457" t="str">
            <v>Bruno Tamm</v>
          </cell>
          <cell r="D457" t="str">
            <v>Bruno</v>
          </cell>
          <cell r="E457" t="str">
            <v>Tamm</v>
          </cell>
          <cell r="F457">
            <v>37402176021</v>
          </cell>
          <cell r="G457" t="str">
            <v>Eesti</v>
          </cell>
          <cell r="H457">
            <v>1974</v>
          </cell>
          <cell r="I457" t="str">
            <v>M45-49</v>
          </cell>
          <cell r="J457">
            <v>45015</v>
          </cell>
          <cell r="K457">
            <v>45291</v>
          </cell>
          <cell r="L457" t="str">
            <v>CRM</v>
          </cell>
          <cell r="M457" t="str">
            <v>Mittetulundusühing CC Rota Mobilis</v>
          </cell>
          <cell r="N457" t="str">
            <v>Eesti Jalgratturite Liit</v>
          </cell>
          <cell r="O457">
            <v>80057497</v>
          </cell>
          <cell r="P457" t="str">
            <v>Aktiivne/kehtib</v>
          </cell>
        </row>
        <row r="458">
          <cell r="A458">
            <v>2002268</v>
          </cell>
          <cell r="B458">
            <v>10075693730</v>
          </cell>
          <cell r="C458" t="str">
            <v>Andre Kull</v>
          </cell>
          <cell r="D458" t="str">
            <v>Andre</v>
          </cell>
          <cell r="E458" t="str">
            <v>Kull</v>
          </cell>
          <cell r="F458">
            <v>37807090269</v>
          </cell>
          <cell r="G458" t="str">
            <v>Eesti</v>
          </cell>
          <cell r="H458">
            <v>1978</v>
          </cell>
          <cell r="I458" t="str">
            <v>M45-49</v>
          </cell>
          <cell r="J458">
            <v>45015</v>
          </cell>
          <cell r="K458">
            <v>45291</v>
          </cell>
          <cell r="L458" t="str">
            <v>CRM</v>
          </cell>
          <cell r="M458" t="str">
            <v>Mittetulundusühing CC Rota Mobilis</v>
          </cell>
          <cell r="N458" t="str">
            <v>Eesti Jalgratturite Liit</v>
          </cell>
          <cell r="O458">
            <v>80057497</v>
          </cell>
          <cell r="P458" t="str">
            <v>Aktiivne/kehtib</v>
          </cell>
        </row>
        <row r="459">
          <cell r="A459">
            <v>2006154</v>
          </cell>
          <cell r="B459">
            <v>10082679447</v>
          </cell>
          <cell r="C459" t="str">
            <v>Raul Talumaa</v>
          </cell>
          <cell r="D459" t="str">
            <v>Raul</v>
          </cell>
          <cell r="E459" t="str">
            <v>Talumaa</v>
          </cell>
          <cell r="F459">
            <v>37108070239</v>
          </cell>
          <cell r="G459" t="str">
            <v>Eesti</v>
          </cell>
          <cell r="H459">
            <v>1971</v>
          </cell>
          <cell r="I459" t="str">
            <v>M50-54</v>
          </cell>
          <cell r="J459">
            <v>45015</v>
          </cell>
          <cell r="K459">
            <v>45291</v>
          </cell>
          <cell r="L459" t="str">
            <v>CRM</v>
          </cell>
          <cell r="M459" t="str">
            <v>Mittetulundusühing CC Rota Mobilis</v>
          </cell>
          <cell r="N459" t="str">
            <v>Eesti Jalgratturite Liit</v>
          </cell>
          <cell r="O459">
            <v>80057497</v>
          </cell>
          <cell r="P459" t="str">
            <v>Aktiivne/kehtib</v>
          </cell>
        </row>
        <row r="460">
          <cell r="A460">
            <v>2003018</v>
          </cell>
          <cell r="B460">
            <v>10076063946</v>
          </cell>
          <cell r="C460" t="str">
            <v>Aivar Veri</v>
          </cell>
          <cell r="D460" t="str">
            <v>Aivar</v>
          </cell>
          <cell r="E460" t="str">
            <v>Veri</v>
          </cell>
          <cell r="F460">
            <v>36502142710</v>
          </cell>
          <cell r="G460" t="str">
            <v>Eesti</v>
          </cell>
          <cell r="H460">
            <v>1965</v>
          </cell>
          <cell r="I460" t="str">
            <v>M55-59</v>
          </cell>
          <cell r="J460">
            <v>45015</v>
          </cell>
          <cell r="K460">
            <v>45291</v>
          </cell>
          <cell r="L460" t="str">
            <v>VCR</v>
          </cell>
          <cell r="M460" t="str">
            <v>JALGRATTAKLUBI VOOREMAA CENTRUM</v>
          </cell>
          <cell r="N460" t="str">
            <v>Eesti Jalgratturite Liit</v>
          </cell>
          <cell r="O460">
            <v>80057497</v>
          </cell>
          <cell r="P460" t="str">
            <v>Aktiivne/kehtib</v>
          </cell>
        </row>
        <row r="461">
          <cell r="A461">
            <v>2002239</v>
          </cell>
          <cell r="B461">
            <v>10075694033</v>
          </cell>
          <cell r="C461" t="str">
            <v>Raino Einroos</v>
          </cell>
          <cell r="D461" t="str">
            <v>Raino</v>
          </cell>
          <cell r="E461" t="str">
            <v>Einroos</v>
          </cell>
          <cell r="F461">
            <v>36803040212</v>
          </cell>
          <cell r="G461" t="str">
            <v>Eesti</v>
          </cell>
          <cell r="H461">
            <v>1968</v>
          </cell>
          <cell r="I461" t="str">
            <v>M55-59</v>
          </cell>
          <cell r="J461">
            <v>45015</v>
          </cell>
          <cell r="K461">
            <v>45291</v>
          </cell>
          <cell r="L461" t="str">
            <v>CRM</v>
          </cell>
          <cell r="M461" t="str">
            <v>Mittetulundusühing CC Rota Mobilis</v>
          </cell>
          <cell r="N461" t="str">
            <v>Eesti Jalgratturite Liit</v>
          </cell>
          <cell r="O461">
            <v>80057497</v>
          </cell>
          <cell r="P461" t="str">
            <v>Aktiivne/kehtib</v>
          </cell>
        </row>
        <row r="462">
          <cell r="A462">
            <v>2005582</v>
          </cell>
          <cell r="B462">
            <v>10082063495</v>
          </cell>
          <cell r="C462" t="str">
            <v>Mikk Metsaots</v>
          </cell>
          <cell r="D462" t="str">
            <v>Mikk</v>
          </cell>
          <cell r="E462" t="str">
            <v>Metsaots</v>
          </cell>
          <cell r="F462">
            <v>50610304926</v>
          </cell>
          <cell r="G462" t="str">
            <v>Eesti</v>
          </cell>
          <cell r="H462">
            <v>2006</v>
          </cell>
          <cell r="I462" t="str">
            <v>MJ</v>
          </cell>
          <cell r="J462">
            <v>45015</v>
          </cell>
          <cell r="K462">
            <v>45291</v>
          </cell>
          <cell r="L462" t="str">
            <v>AIR</v>
          </cell>
          <cell r="M462" t="str">
            <v>SPORDIKLUBI AIRPARK</v>
          </cell>
          <cell r="N462" t="str">
            <v>Eesti Jalgratturite Liit</v>
          </cell>
          <cell r="O462">
            <v>80057497</v>
          </cell>
          <cell r="P462" t="str">
            <v>Aktiivne/kehtib</v>
          </cell>
        </row>
        <row r="463">
          <cell r="A463">
            <v>2005838</v>
          </cell>
          <cell r="B463">
            <v>10082221729</v>
          </cell>
          <cell r="C463" t="str">
            <v>Mia Carla Tegelmann</v>
          </cell>
          <cell r="D463" t="str">
            <v>Mia Carla</v>
          </cell>
          <cell r="E463" t="str">
            <v>Tegelmann</v>
          </cell>
          <cell r="F463">
            <v>60512160311</v>
          </cell>
          <cell r="G463" t="str">
            <v>Eesti</v>
          </cell>
          <cell r="H463">
            <v>2005</v>
          </cell>
          <cell r="I463" t="str">
            <v>NJ</v>
          </cell>
          <cell r="J463">
            <v>45015</v>
          </cell>
          <cell r="K463">
            <v>45291</v>
          </cell>
          <cell r="L463" t="str">
            <v>KJK</v>
          </cell>
          <cell r="M463" t="str">
            <v>MTÜ KALEVI JALGRATTAKOOL</v>
          </cell>
          <cell r="N463" t="str">
            <v>Eesti Jalgratturite Liit</v>
          </cell>
          <cell r="O463">
            <v>80057497</v>
          </cell>
          <cell r="P463" t="str">
            <v>Aktiivne/kehtib</v>
          </cell>
        </row>
        <row r="464">
          <cell r="A464">
            <v>2015158</v>
          </cell>
          <cell r="B464">
            <v>10141093756</v>
          </cell>
          <cell r="C464" t="str">
            <v>Uku Järv</v>
          </cell>
          <cell r="D464" t="str">
            <v>Uku</v>
          </cell>
          <cell r="E464" t="str">
            <v>Järv</v>
          </cell>
          <cell r="F464">
            <v>51004047110</v>
          </cell>
          <cell r="G464" t="str">
            <v>Eesti</v>
          </cell>
          <cell r="H464">
            <v>2010</v>
          </cell>
          <cell r="I464" t="str">
            <v>M14</v>
          </cell>
          <cell r="J464">
            <v>45014</v>
          </cell>
          <cell r="K464">
            <v>45291</v>
          </cell>
          <cell r="L464" t="str">
            <v>CFC</v>
          </cell>
          <cell r="M464" t="str">
            <v>Spordiklubi CFC</v>
          </cell>
          <cell r="N464" t="str">
            <v>Eesti Jalgratturite Liit</v>
          </cell>
          <cell r="O464">
            <v>80057497</v>
          </cell>
          <cell r="P464" t="str">
            <v>Aktiivne/kehtib</v>
          </cell>
        </row>
        <row r="465">
          <cell r="A465">
            <v>2009070</v>
          </cell>
          <cell r="B465">
            <v>10094475152</v>
          </cell>
          <cell r="C465" t="str">
            <v>Aron Edward Tenson</v>
          </cell>
          <cell r="D465" t="str">
            <v>Aron Edward</v>
          </cell>
          <cell r="E465" t="str">
            <v>Tenson</v>
          </cell>
          <cell r="F465">
            <v>50906277145</v>
          </cell>
          <cell r="G465" t="str">
            <v>Eesti</v>
          </cell>
          <cell r="H465">
            <v>2009</v>
          </cell>
          <cell r="I465" t="str">
            <v>M14</v>
          </cell>
          <cell r="J465">
            <v>45014</v>
          </cell>
          <cell r="K465">
            <v>45291</v>
          </cell>
          <cell r="L465" t="str">
            <v>CFC</v>
          </cell>
          <cell r="M465" t="str">
            <v>Spordiklubi CFC</v>
          </cell>
          <cell r="N465" t="str">
            <v>Eesti Jalgratturite Liit</v>
          </cell>
          <cell r="O465">
            <v>80057497</v>
          </cell>
          <cell r="P465" t="str">
            <v>Aktiivne/kehtib</v>
          </cell>
        </row>
        <row r="466">
          <cell r="A466">
            <v>2013503</v>
          </cell>
          <cell r="B466">
            <v>10128586315</v>
          </cell>
          <cell r="C466" t="str">
            <v>Frank Maripuu</v>
          </cell>
          <cell r="D466" t="str">
            <v>Frank</v>
          </cell>
          <cell r="E466" t="str">
            <v>Maripuu</v>
          </cell>
          <cell r="F466">
            <v>50904027110</v>
          </cell>
          <cell r="G466" t="str">
            <v>Eesti</v>
          </cell>
          <cell r="H466">
            <v>2009</v>
          </cell>
          <cell r="I466" t="str">
            <v>M14</v>
          </cell>
          <cell r="J466">
            <v>45014</v>
          </cell>
          <cell r="K466">
            <v>45291</v>
          </cell>
          <cell r="L466" t="str">
            <v>CFC</v>
          </cell>
          <cell r="M466" t="str">
            <v>Spordiklubi CFC</v>
          </cell>
          <cell r="N466" t="str">
            <v>Eesti Jalgratturite Liit</v>
          </cell>
          <cell r="O466">
            <v>80057497</v>
          </cell>
          <cell r="P466" t="str">
            <v>Aktiivne/kehtib</v>
          </cell>
        </row>
        <row r="467">
          <cell r="A467">
            <v>2013862</v>
          </cell>
          <cell r="B467">
            <v>10130374347</v>
          </cell>
          <cell r="C467" t="str">
            <v>Lukas Bobkin</v>
          </cell>
          <cell r="D467" t="str">
            <v>Lukas</v>
          </cell>
          <cell r="E467" t="str">
            <v>Bobkin</v>
          </cell>
          <cell r="F467">
            <v>50909137028</v>
          </cell>
          <cell r="G467" t="str">
            <v>Eesti</v>
          </cell>
          <cell r="H467">
            <v>2009</v>
          </cell>
          <cell r="I467" t="str">
            <v>M14</v>
          </cell>
          <cell r="J467">
            <v>45014</v>
          </cell>
          <cell r="K467">
            <v>45291</v>
          </cell>
          <cell r="L467" t="str">
            <v>CFC</v>
          </cell>
          <cell r="M467" t="str">
            <v>Spordiklubi CFC</v>
          </cell>
          <cell r="N467" t="str">
            <v>Eesti Jalgratturite Liit</v>
          </cell>
          <cell r="O467">
            <v>80057497</v>
          </cell>
          <cell r="P467" t="str">
            <v>Aktiivne/kehtib</v>
          </cell>
        </row>
        <row r="468">
          <cell r="A468">
            <v>2015132</v>
          </cell>
          <cell r="B468">
            <v>10141093958</v>
          </cell>
          <cell r="C468" t="str">
            <v>Niklas Lond</v>
          </cell>
          <cell r="D468" t="str">
            <v>Niklas</v>
          </cell>
          <cell r="E468" t="str">
            <v>Lond</v>
          </cell>
          <cell r="F468">
            <v>50907127022</v>
          </cell>
          <cell r="G468" t="str">
            <v>Eesti</v>
          </cell>
          <cell r="H468">
            <v>2009</v>
          </cell>
          <cell r="I468" t="str">
            <v>M14</v>
          </cell>
          <cell r="J468">
            <v>45014</v>
          </cell>
          <cell r="K468">
            <v>45291</v>
          </cell>
          <cell r="L468" t="str">
            <v>CFC</v>
          </cell>
          <cell r="M468" t="str">
            <v>Spordiklubi CFC</v>
          </cell>
          <cell r="N468" t="str">
            <v>Eesti Jalgratturite Liit</v>
          </cell>
          <cell r="O468">
            <v>80057497</v>
          </cell>
          <cell r="P468" t="str">
            <v>Aktiivne/kehtib</v>
          </cell>
        </row>
        <row r="469">
          <cell r="A469">
            <v>2013794</v>
          </cell>
          <cell r="B469">
            <v>10130165189</v>
          </cell>
          <cell r="C469" t="str">
            <v>Bryan Nuuma</v>
          </cell>
          <cell r="D469" t="str">
            <v>Bryan</v>
          </cell>
          <cell r="E469" t="str">
            <v>Nuuma</v>
          </cell>
          <cell r="F469">
            <v>50704282783</v>
          </cell>
          <cell r="G469" t="str">
            <v>Eesti</v>
          </cell>
          <cell r="H469">
            <v>2007</v>
          </cell>
          <cell r="I469" t="str">
            <v>M16</v>
          </cell>
          <cell r="J469">
            <v>45014</v>
          </cell>
          <cell r="K469">
            <v>45291</v>
          </cell>
          <cell r="L469" t="str">
            <v>CFC</v>
          </cell>
          <cell r="M469" t="str">
            <v>Spordiklubi CFC</v>
          </cell>
          <cell r="N469" t="str">
            <v>Eesti Jalgratturite Liit</v>
          </cell>
          <cell r="O469">
            <v>80057497</v>
          </cell>
          <cell r="P469" t="str">
            <v>Aktiivne/kehtib</v>
          </cell>
        </row>
        <row r="470">
          <cell r="A470">
            <v>2015145</v>
          </cell>
          <cell r="B470">
            <v>10141093857</v>
          </cell>
          <cell r="C470" t="str">
            <v>Henri Lehtsalu</v>
          </cell>
          <cell r="D470" t="str">
            <v>Henri</v>
          </cell>
          <cell r="E470" t="str">
            <v>Lehtsalu</v>
          </cell>
          <cell r="F470">
            <v>50809217017</v>
          </cell>
          <cell r="G470" t="str">
            <v>Eesti</v>
          </cell>
          <cell r="H470">
            <v>2008</v>
          </cell>
          <cell r="I470" t="str">
            <v>M16</v>
          </cell>
          <cell r="J470">
            <v>45014</v>
          </cell>
          <cell r="K470">
            <v>45291</v>
          </cell>
          <cell r="L470" t="str">
            <v>CFC</v>
          </cell>
          <cell r="M470" t="str">
            <v>Spordiklubi CFC</v>
          </cell>
          <cell r="N470" t="str">
            <v>Eesti Jalgratturite Liit</v>
          </cell>
          <cell r="O470">
            <v>80057497</v>
          </cell>
          <cell r="P470" t="str">
            <v>Aktiivne/kehtib</v>
          </cell>
        </row>
        <row r="471">
          <cell r="A471">
            <v>2010153</v>
          </cell>
          <cell r="B471">
            <v>10097378684</v>
          </cell>
          <cell r="C471" t="str">
            <v>Glen Gregory Kõiv</v>
          </cell>
          <cell r="D471" t="str">
            <v>Glen Gregory</v>
          </cell>
          <cell r="E471" t="str">
            <v>Kõiv</v>
          </cell>
          <cell r="F471">
            <v>50802027021</v>
          </cell>
          <cell r="G471" t="str">
            <v>Eesti</v>
          </cell>
          <cell r="H471">
            <v>2008</v>
          </cell>
          <cell r="I471" t="str">
            <v>M16</v>
          </cell>
          <cell r="J471">
            <v>45014</v>
          </cell>
          <cell r="K471">
            <v>45291</v>
          </cell>
          <cell r="L471" t="str">
            <v>CFC</v>
          </cell>
          <cell r="M471" t="str">
            <v>Spordiklubi CFC</v>
          </cell>
          <cell r="N471" t="str">
            <v>Eesti Jalgratturite Liit</v>
          </cell>
          <cell r="O471">
            <v>80057497</v>
          </cell>
          <cell r="P471" t="str">
            <v>Aktiivne/kehtib</v>
          </cell>
        </row>
        <row r="472">
          <cell r="A472">
            <v>2008181</v>
          </cell>
          <cell r="B472">
            <v>10084655318</v>
          </cell>
          <cell r="C472" t="str">
            <v>Carl Peeter Dooner</v>
          </cell>
          <cell r="D472" t="str">
            <v>Carl Peeter</v>
          </cell>
          <cell r="E472" t="str">
            <v>Dooner</v>
          </cell>
          <cell r="F472">
            <v>50707067071</v>
          </cell>
          <cell r="G472" t="str">
            <v>Eesti</v>
          </cell>
          <cell r="H472">
            <v>2007</v>
          </cell>
          <cell r="I472" t="str">
            <v>M16</v>
          </cell>
          <cell r="J472">
            <v>45014</v>
          </cell>
          <cell r="K472">
            <v>45291</v>
          </cell>
          <cell r="L472" t="str">
            <v>CFC</v>
          </cell>
          <cell r="M472" t="str">
            <v>Spordiklubi CFC</v>
          </cell>
          <cell r="N472" t="str">
            <v>Eesti Jalgratturite Liit</v>
          </cell>
          <cell r="O472">
            <v>80057497</v>
          </cell>
          <cell r="P472" t="str">
            <v>Aktiivne/kehtib</v>
          </cell>
        </row>
        <row r="473">
          <cell r="A473">
            <v>2008165</v>
          </cell>
          <cell r="B473">
            <v>10084655116</v>
          </cell>
          <cell r="C473" t="str">
            <v>Sebastian Suppi</v>
          </cell>
          <cell r="D473" t="str">
            <v>Sebastian</v>
          </cell>
          <cell r="E473" t="str">
            <v>Suppi</v>
          </cell>
          <cell r="F473">
            <v>50801287102</v>
          </cell>
          <cell r="G473" t="str">
            <v>Eesti</v>
          </cell>
          <cell r="H473">
            <v>2008</v>
          </cell>
          <cell r="I473" t="str">
            <v>M16</v>
          </cell>
          <cell r="J473">
            <v>45014</v>
          </cell>
          <cell r="K473">
            <v>45291</v>
          </cell>
          <cell r="L473" t="str">
            <v>CFC</v>
          </cell>
          <cell r="M473" t="str">
            <v>Spordiklubi CFC</v>
          </cell>
          <cell r="N473" t="str">
            <v>Eesti Jalgratturite Liit</v>
          </cell>
          <cell r="O473">
            <v>80057497</v>
          </cell>
          <cell r="P473" t="str">
            <v>Aktiivne/kehtib</v>
          </cell>
        </row>
        <row r="474">
          <cell r="A474">
            <v>2008042</v>
          </cell>
          <cell r="B474">
            <v>10084647840</v>
          </cell>
          <cell r="C474" t="str">
            <v>Ralf Hürden</v>
          </cell>
          <cell r="D474" t="str">
            <v>Ralf</v>
          </cell>
          <cell r="E474" t="str">
            <v>Hürden</v>
          </cell>
          <cell r="F474">
            <v>50804170223</v>
          </cell>
          <cell r="G474" t="str">
            <v>Eesti</v>
          </cell>
          <cell r="H474">
            <v>2008</v>
          </cell>
          <cell r="I474" t="str">
            <v>M16</v>
          </cell>
          <cell r="J474">
            <v>45014</v>
          </cell>
          <cell r="K474">
            <v>45291</v>
          </cell>
          <cell r="L474" t="str">
            <v>CFC</v>
          </cell>
          <cell r="M474" t="str">
            <v>Spordiklubi CFC</v>
          </cell>
          <cell r="N474" t="str">
            <v>Eesti Jalgratturite Liit</v>
          </cell>
          <cell r="O474">
            <v>80057497</v>
          </cell>
          <cell r="P474" t="str">
            <v>Aktiivne/kehtib</v>
          </cell>
        </row>
        <row r="475">
          <cell r="A475">
            <v>2013147</v>
          </cell>
          <cell r="B475">
            <v>10120548752</v>
          </cell>
          <cell r="C475" t="str">
            <v>Karel Gustav Rei</v>
          </cell>
          <cell r="D475" t="str">
            <v>Karel Gustav</v>
          </cell>
          <cell r="E475" t="str">
            <v>Rei</v>
          </cell>
          <cell r="F475">
            <v>50806197052</v>
          </cell>
          <cell r="G475" t="str">
            <v>Eesti</v>
          </cell>
          <cell r="H475">
            <v>2008</v>
          </cell>
          <cell r="I475" t="str">
            <v>M16</v>
          </cell>
          <cell r="J475">
            <v>45014</v>
          </cell>
          <cell r="K475">
            <v>45291</v>
          </cell>
          <cell r="L475" t="str">
            <v>CFC</v>
          </cell>
          <cell r="M475" t="str">
            <v>Spordiklubi CFC</v>
          </cell>
          <cell r="N475" t="str">
            <v>Eesti Jalgratturite Liit</v>
          </cell>
          <cell r="O475">
            <v>80057497</v>
          </cell>
          <cell r="P475" t="str">
            <v>Aktiivne/kehtib</v>
          </cell>
        </row>
        <row r="476">
          <cell r="A476">
            <v>2013150</v>
          </cell>
          <cell r="B476">
            <v>10120548651</v>
          </cell>
          <cell r="C476" t="str">
            <v>Lukas Kolk</v>
          </cell>
          <cell r="D476" t="str">
            <v>Lukas</v>
          </cell>
          <cell r="E476" t="str">
            <v>Kolk</v>
          </cell>
          <cell r="F476">
            <v>50709167054</v>
          </cell>
          <cell r="G476" t="str">
            <v>Eesti</v>
          </cell>
          <cell r="H476">
            <v>2007</v>
          </cell>
          <cell r="I476" t="str">
            <v>M16</v>
          </cell>
          <cell r="J476">
            <v>45014</v>
          </cell>
          <cell r="K476">
            <v>45291</v>
          </cell>
          <cell r="L476" t="str">
            <v>CFC</v>
          </cell>
          <cell r="M476" t="str">
            <v>Spordiklubi CFC</v>
          </cell>
          <cell r="N476" t="str">
            <v>Eesti Jalgratturite Liit</v>
          </cell>
          <cell r="O476">
            <v>80057497</v>
          </cell>
          <cell r="P476" t="str">
            <v>Aktiivne/kehtib</v>
          </cell>
        </row>
        <row r="477">
          <cell r="A477">
            <v>2008055</v>
          </cell>
          <cell r="B477">
            <v>10084647941</v>
          </cell>
          <cell r="C477" t="str">
            <v>Ron Rooni</v>
          </cell>
          <cell r="D477" t="str">
            <v>Ron</v>
          </cell>
          <cell r="E477" t="str">
            <v>Rooni</v>
          </cell>
          <cell r="F477">
            <v>50702017088</v>
          </cell>
          <cell r="G477" t="str">
            <v>Eesti</v>
          </cell>
          <cell r="H477">
            <v>2007</v>
          </cell>
          <cell r="I477" t="str">
            <v>M16</v>
          </cell>
          <cell r="J477">
            <v>45014</v>
          </cell>
          <cell r="K477">
            <v>45291</v>
          </cell>
          <cell r="L477" t="str">
            <v>CFC</v>
          </cell>
          <cell r="M477" t="str">
            <v>Spordiklubi CFC</v>
          </cell>
          <cell r="N477" t="str">
            <v>Eesti Jalgratturite Liit</v>
          </cell>
          <cell r="O477">
            <v>80057497</v>
          </cell>
          <cell r="P477" t="str">
            <v>Aktiivne/kehtib</v>
          </cell>
        </row>
        <row r="478">
          <cell r="A478">
            <v>2008152</v>
          </cell>
          <cell r="B478">
            <v>10084655015</v>
          </cell>
          <cell r="C478" t="str">
            <v>Riko Tammepuu</v>
          </cell>
          <cell r="D478" t="str">
            <v>Riko</v>
          </cell>
          <cell r="E478" t="str">
            <v>Tammepuu</v>
          </cell>
          <cell r="F478">
            <v>50705160240</v>
          </cell>
          <cell r="G478" t="str">
            <v>Eesti</v>
          </cell>
          <cell r="H478">
            <v>2007</v>
          </cell>
          <cell r="I478" t="str">
            <v>M16</v>
          </cell>
          <cell r="J478">
            <v>45014</v>
          </cell>
          <cell r="K478">
            <v>45291</v>
          </cell>
          <cell r="L478" t="str">
            <v>CFC</v>
          </cell>
          <cell r="M478" t="str">
            <v>Spordiklubi CFC</v>
          </cell>
          <cell r="N478" t="str">
            <v>Eesti Jalgratturite Liit</v>
          </cell>
          <cell r="O478">
            <v>80057497</v>
          </cell>
          <cell r="P478" t="str">
            <v>Aktiivne/kehtib</v>
          </cell>
        </row>
        <row r="479">
          <cell r="A479">
            <v>2013558</v>
          </cell>
          <cell r="B479">
            <v>10141179945</v>
          </cell>
          <cell r="C479" t="str">
            <v>Markus Lepmets</v>
          </cell>
          <cell r="D479" t="str">
            <v>Markus</v>
          </cell>
          <cell r="E479" t="str">
            <v>Lepmets</v>
          </cell>
          <cell r="F479">
            <v>50108210296</v>
          </cell>
          <cell r="G479" t="str">
            <v>Eesti</v>
          </cell>
          <cell r="H479">
            <v>2001</v>
          </cell>
          <cell r="I479" t="str">
            <v>M19-34</v>
          </cell>
          <cell r="J479">
            <v>45014</v>
          </cell>
          <cell r="K479">
            <v>45291</v>
          </cell>
          <cell r="N479" t="str">
            <v>Eesti Jalgratturite Liit</v>
          </cell>
          <cell r="O479">
            <v>80057497</v>
          </cell>
          <cell r="P479" t="str">
            <v>Aktiivne/kehtib</v>
          </cell>
        </row>
        <row r="480">
          <cell r="A480">
            <v>2002828</v>
          </cell>
          <cell r="B480">
            <v>10007931449</v>
          </cell>
          <cell r="C480" t="str">
            <v>Josten Vaidem</v>
          </cell>
          <cell r="D480" t="str">
            <v>Josten</v>
          </cell>
          <cell r="E480" t="str">
            <v>Vaidem</v>
          </cell>
          <cell r="F480">
            <v>39408236033</v>
          </cell>
          <cell r="G480" t="str">
            <v>Eesti</v>
          </cell>
          <cell r="H480">
            <v>1994</v>
          </cell>
          <cell r="I480" t="str">
            <v>ME</v>
          </cell>
          <cell r="J480">
            <v>45014</v>
          </cell>
          <cell r="K480">
            <v>45291</v>
          </cell>
          <cell r="M480" t="str">
            <v>Fixus</v>
          </cell>
          <cell r="N480" t="str">
            <v>Eesti Jalgratturite Liit</v>
          </cell>
          <cell r="O480">
            <v>80057497</v>
          </cell>
          <cell r="P480" t="str">
            <v>Aktiivne/kehtib</v>
          </cell>
        </row>
        <row r="481">
          <cell r="A481">
            <v>2000778</v>
          </cell>
          <cell r="B481">
            <v>10063674521</v>
          </cell>
          <cell r="C481" t="str">
            <v>Rando Marten Evendi</v>
          </cell>
          <cell r="D481" t="str">
            <v>Rando Marten</v>
          </cell>
          <cell r="E481" t="str">
            <v>Evendi</v>
          </cell>
          <cell r="F481">
            <v>50104210820</v>
          </cell>
          <cell r="G481" t="str">
            <v>Eesti</v>
          </cell>
          <cell r="H481">
            <v>2001</v>
          </cell>
          <cell r="I481" t="str">
            <v>MU</v>
          </cell>
          <cell r="J481">
            <v>45014</v>
          </cell>
          <cell r="K481">
            <v>45291</v>
          </cell>
          <cell r="L481" t="str">
            <v>CFC</v>
          </cell>
          <cell r="M481" t="str">
            <v>Spordiklubi CFC</v>
          </cell>
          <cell r="N481" t="str">
            <v>Eesti Jalgratturite Liit</v>
          </cell>
          <cell r="O481">
            <v>80057497</v>
          </cell>
          <cell r="P481" t="str">
            <v>Aktiivne/kehtib</v>
          </cell>
        </row>
        <row r="482">
          <cell r="A482">
            <v>2010344</v>
          </cell>
          <cell r="B482">
            <v>10102573440</v>
          </cell>
          <cell r="C482" t="str">
            <v>Lauren Pohl</v>
          </cell>
          <cell r="D482" t="str">
            <v>Lauren</v>
          </cell>
          <cell r="E482" t="str">
            <v>Pohl</v>
          </cell>
          <cell r="F482">
            <v>60706207048</v>
          </cell>
          <cell r="G482" t="str">
            <v>Eesti</v>
          </cell>
          <cell r="H482">
            <v>2007</v>
          </cell>
          <cell r="I482" t="str">
            <v>N16</v>
          </cell>
          <cell r="J482">
            <v>45014</v>
          </cell>
          <cell r="K482">
            <v>45291</v>
          </cell>
          <cell r="L482" t="str">
            <v>CFC</v>
          </cell>
          <cell r="M482" t="str">
            <v>Spordiklubi CFC</v>
          </cell>
          <cell r="N482" t="str">
            <v>Eesti Jalgratturite Liit</v>
          </cell>
          <cell r="O482">
            <v>80057497</v>
          </cell>
          <cell r="P482" t="str">
            <v>Aktiivne/kehtib</v>
          </cell>
        </row>
        <row r="483">
          <cell r="A483">
            <v>2003050</v>
          </cell>
          <cell r="B483">
            <v>10076064350</v>
          </cell>
          <cell r="C483" t="str">
            <v>Maria Treier</v>
          </cell>
          <cell r="D483" t="str">
            <v>Maria</v>
          </cell>
          <cell r="E483" t="str">
            <v>Treier</v>
          </cell>
          <cell r="F483">
            <v>60607180218</v>
          </cell>
          <cell r="G483" t="str">
            <v>Eesti</v>
          </cell>
          <cell r="H483">
            <v>2006</v>
          </cell>
          <cell r="I483" t="str">
            <v>NJ</v>
          </cell>
          <cell r="J483">
            <v>45014</v>
          </cell>
          <cell r="K483">
            <v>45291</v>
          </cell>
          <cell r="L483" t="str">
            <v>CFC</v>
          </cell>
          <cell r="M483" t="str">
            <v>Spordiklubi CFC</v>
          </cell>
          <cell r="N483" t="str">
            <v>Eesti Jalgratturite Liit</v>
          </cell>
          <cell r="O483">
            <v>80057497</v>
          </cell>
          <cell r="P483" t="str">
            <v>Aktiivne/kehtib</v>
          </cell>
        </row>
        <row r="484">
          <cell r="A484">
            <v>2003034</v>
          </cell>
          <cell r="B484">
            <v>10076064148</v>
          </cell>
          <cell r="C484" t="str">
            <v>Natali Nora Nigul</v>
          </cell>
          <cell r="D484" t="str">
            <v>Natali Nora</v>
          </cell>
          <cell r="E484" t="str">
            <v>Nigul</v>
          </cell>
          <cell r="F484">
            <v>60609047032</v>
          </cell>
          <cell r="G484" t="str">
            <v>Eesti</v>
          </cell>
          <cell r="H484">
            <v>2006</v>
          </cell>
          <cell r="I484" t="str">
            <v>NJ</v>
          </cell>
          <cell r="J484">
            <v>45014</v>
          </cell>
          <cell r="K484">
            <v>45291</v>
          </cell>
          <cell r="L484" t="str">
            <v>CFC</v>
          </cell>
          <cell r="M484" t="str">
            <v>Spordiklubi CFC</v>
          </cell>
          <cell r="N484" t="str">
            <v>Eesti Jalgratturite Liit</v>
          </cell>
          <cell r="O484">
            <v>80057497</v>
          </cell>
          <cell r="P484" t="str">
            <v>Aktiivne/kehtib</v>
          </cell>
        </row>
        <row r="485">
          <cell r="A485">
            <v>2011880</v>
          </cell>
          <cell r="B485">
            <v>10114313874</v>
          </cell>
          <cell r="C485" t="str">
            <v>Gustav Petersell</v>
          </cell>
          <cell r="D485" t="str">
            <v>Gustav</v>
          </cell>
          <cell r="E485" t="str">
            <v>Petersell</v>
          </cell>
          <cell r="F485">
            <v>51408140103</v>
          </cell>
          <cell r="G485" t="str">
            <v>Eesti</v>
          </cell>
          <cell r="H485">
            <v>2014</v>
          </cell>
          <cell r="I485" t="str">
            <v>M10</v>
          </cell>
          <cell r="J485">
            <v>45013</v>
          </cell>
          <cell r="K485">
            <v>45291</v>
          </cell>
          <cell r="L485" t="str">
            <v>VEL</v>
          </cell>
          <cell r="M485" t="str">
            <v>TARTU SPORDIKLUBI VELO</v>
          </cell>
          <cell r="N485" t="str">
            <v>Eesti Jalgratturite Liit</v>
          </cell>
          <cell r="O485">
            <v>80057497</v>
          </cell>
          <cell r="P485" t="str">
            <v>Aktiivne/kehtib</v>
          </cell>
        </row>
        <row r="486">
          <cell r="A486">
            <v>2015129</v>
          </cell>
          <cell r="B486">
            <v>10141080824</v>
          </cell>
          <cell r="C486" t="str">
            <v>Mikk Ruben Paesalu</v>
          </cell>
          <cell r="D486" t="str">
            <v>Mikk Ruben</v>
          </cell>
          <cell r="E486" t="str">
            <v>Paesalu</v>
          </cell>
          <cell r="F486">
            <v>51301180104</v>
          </cell>
          <cell r="G486" t="str">
            <v>Eesti</v>
          </cell>
          <cell r="H486">
            <v>2013</v>
          </cell>
          <cell r="I486" t="str">
            <v>M10</v>
          </cell>
          <cell r="J486">
            <v>45013</v>
          </cell>
          <cell r="K486">
            <v>45291</v>
          </cell>
          <cell r="L486" t="str">
            <v>VEL</v>
          </cell>
          <cell r="M486" t="str">
            <v>TARTU SPORDIKLUBI VELO</v>
          </cell>
          <cell r="N486" t="str">
            <v>Eesti Jalgratturite Liit</v>
          </cell>
          <cell r="O486">
            <v>80057497</v>
          </cell>
          <cell r="P486" t="str">
            <v>Aktiivne/kehtib</v>
          </cell>
        </row>
        <row r="487">
          <cell r="A487">
            <v>2015116</v>
          </cell>
          <cell r="B487">
            <v>10141080925</v>
          </cell>
          <cell r="C487" t="str">
            <v>Henri Alliksaar Williams</v>
          </cell>
          <cell r="D487" t="str">
            <v>Henri</v>
          </cell>
          <cell r="E487" t="str">
            <v>Alliksaar Williams</v>
          </cell>
          <cell r="F487">
            <v>51304070183</v>
          </cell>
          <cell r="G487" t="str">
            <v>Eesti</v>
          </cell>
          <cell r="H487">
            <v>2013</v>
          </cell>
          <cell r="I487" t="str">
            <v>M10</v>
          </cell>
          <cell r="J487">
            <v>45013</v>
          </cell>
          <cell r="K487">
            <v>45291</v>
          </cell>
          <cell r="L487" t="str">
            <v>VEL</v>
          </cell>
          <cell r="M487" t="str">
            <v>TARTU SPORDIKLUBI VELO</v>
          </cell>
          <cell r="N487" t="str">
            <v>Eesti Jalgratturite Liit</v>
          </cell>
          <cell r="O487">
            <v>80057497</v>
          </cell>
          <cell r="P487" t="str">
            <v>Aktiivne/kehtib</v>
          </cell>
        </row>
        <row r="488">
          <cell r="A488">
            <v>2010580</v>
          </cell>
          <cell r="B488">
            <v>10104659142</v>
          </cell>
          <cell r="C488" t="str">
            <v>Indrek Mutso</v>
          </cell>
          <cell r="D488" t="str">
            <v>Indrek</v>
          </cell>
          <cell r="E488" t="str">
            <v>Mutso</v>
          </cell>
          <cell r="F488">
            <v>51105222752</v>
          </cell>
          <cell r="G488" t="str">
            <v>Eesti</v>
          </cell>
          <cell r="H488">
            <v>2011</v>
          </cell>
          <cell r="I488" t="str">
            <v>M12</v>
          </cell>
          <cell r="J488">
            <v>45013</v>
          </cell>
          <cell r="K488">
            <v>45291</v>
          </cell>
          <cell r="L488" t="str">
            <v>VEL</v>
          </cell>
          <cell r="M488" t="str">
            <v>TARTU SPORDIKLUBI VELO</v>
          </cell>
          <cell r="N488" t="str">
            <v>Eesti Jalgratturite Liit</v>
          </cell>
          <cell r="O488">
            <v>80057497</v>
          </cell>
          <cell r="P488" t="str">
            <v>Aktiivne/kehtib</v>
          </cell>
        </row>
        <row r="489">
          <cell r="A489">
            <v>2009436</v>
          </cell>
          <cell r="B489">
            <v>10095713722</v>
          </cell>
          <cell r="C489" t="str">
            <v>Ott Kiivit</v>
          </cell>
          <cell r="D489" t="str">
            <v>Ott</v>
          </cell>
          <cell r="E489" t="str">
            <v>Kiivit</v>
          </cell>
          <cell r="F489">
            <v>50808097056</v>
          </cell>
          <cell r="G489" t="str">
            <v>Eesti</v>
          </cell>
          <cell r="H489">
            <v>2008</v>
          </cell>
          <cell r="I489" t="str">
            <v>M16</v>
          </cell>
          <cell r="J489">
            <v>45013</v>
          </cell>
          <cell r="K489">
            <v>45291</v>
          </cell>
          <cell r="L489" t="str">
            <v>KJK</v>
          </cell>
          <cell r="M489" t="str">
            <v>MTÜ KALEVI JALGRATTAKOOL</v>
          </cell>
          <cell r="N489" t="str">
            <v>Eesti Jalgratturite Liit</v>
          </cell>
          <cell r="O489">
            <v>80057497</v>
          </cell>
          <cell r="P489" t="str">
            <v>Aktiivne/kehtib</v>
          </cell>
        </row>
        <row r="490">
          <cell r="A490">
            <v>2006248</v>
          </cell>
          <cell r="B490">
            <v>10082680255</v>
          </cell>
          <cell r="C490" t="str">
            <v>Andrus Mõttus</v>
          </cell>
          <cell r="D490" t="str">
            <v>Andrus</v>
          </cell>
          <cell r="E490" t="str">
            <v>Mõttus</v>
          </cell>
          <cell r="F490">
            <v>37102172710</v>
          </cell>
          <cell r="G490" t="str">
            <v>Eesti</v>
          </cell>
          <cell r="H490">
            <v>1971</v>
          </cell>
          <cell r="I490" t="str">
            <v>M50-54</v>
          </cell>
          <cell r="J490">
            <v>45013</v>
          </cell>
          <cell r="K490">
            <v>45291</v>
          </cell>
          <cell r="L490" t="str">
            <v>VEL</v>
          </cell>
          <cell r="M490" t="str">
            <v>TARTU SPORDIKLUBI VELO</v>
          </cell>
          <cell r="N490" t="str">
            <v>Eesti Jalgratturite Liit</v>
          </cell>
          <cell r="O490">
            <v>80057497</v>
          </cell>
          <cell r="P490" t="str">
            <v>Aktiivne/kehtib</v>
          </cell>
        </row>
        <row r="491">
          <cell r="A491">
            <v>2013480</v>
          </cell>
          <cell r="B491">
            <v>10128112530</v>
          </cell>
          <cell r="C491" t="str">
            <v>Kaari Visnapuu</v>
          </cell>
          <cell r="D491" t="str">
            <v>Kaari</v>
          </cell>
          <cell r="E491" t="str">
            <v>Visnapuu</v>
          </cell>
          <cell r="F491">
            <v>60901192721</v>
          </cell>
          <cell r="G491" t="str">
            <v>Eesti</v>
          </cell>
          <cell r="H491">
            <v>2009</v>
          </cell>
          <cell r="I491" t="str">
            <v>N14</v>
          </cell>
          <cell r="J491">
            <v>45013</v>
          </cell>
          <cell r="K491">
            <v>45291</v>
          </cell>
          <cell r="L491" t="str">
            <v>VEL</v>
          </cell>
          <cell r="M491" t="str">
            <v>TARTU SPORDIKLUBI VELO</v>
          </cell>
          <cell r="N491" t="str">
            <v>Eesti Jalgratturite Liit</v>
          </cell>
          <cell r="O491">
            <v>80057497</v>
          </cell>
          <cell r="P491" t="str">
            <v>Aktiivne/kehtib</v>
          </cell>
        </row>
        <row r="492">
          <cell r="A492">
            <v>2008262</v>
          </cell>
          <cell r="B492">
            <v>10085101417</v>
          </cell>
          <cell r="C492" t="str">
            <v>Tanel Kuusk</v>
          </cell>
          <cell r="D492" t="str">
            <v>Tanel</v>
          </cell>
          <cell r="E492" t="str">
            <v>Kuusk</v>
          </cell>
          <cell r="F492">
            <v>37512220322</v>
          </cell>
          <cell r="G492" t="str">
            <v>Eesti</v>
          </cell>
          <cell r="H492">
            <v>1975</v>
          </cell>
          <cell r="I492" t="str">
            <v>M45-49</v>
          </cell>
          <cell r="J492">
            <v>45012</v>
          </cell>
          <cell r="K492">
            <v>45291</v>
          </cell>
          <cell r="L492" t="str">
            <v>SPR</v>
          </cell>
          <cell r="M492" t="str">
            <v>SPORDIKLUBI KAYABA</v>
          </cell>
          <cell r="N492" t="str">
            <v>Eesti Jalgratturite Liit</v>
          </cell>
          <cell r="O492">
            <v>80057497</v>
          </cell>
          <cell r="P492" t="str">
            <v>Aktiivne/kehtib</v>
          </cell>
        </row>
        <row r="493">
          <cell r="A493">
            <v>2013529</v>
          </cell>
          <cell r="B493">
            <v>10128801735</v>
          </cell>
          <cell r="C493" t="str">
            <v>Virgo Neeme</v>
          </cell>
          <cell r="D493" t="str">
            <v>Virgo</v>
          </cell>
          <cell r="E493" t="str">
            <v>Neeme</v>
          </cell>
          <cell r="F493">
            <v>37201062728</v>
          </cell>
          <cell r="G493" t="str">
            <v>Eesti</v>
          </cell>
          <cell r="H493">
            <v>1972</v>
          </cell>
          <cell r="I493" t="str">
            <v>M50-54</v>
          </cell>
          <cell r="J493">
            <v>45012</v>
          </cell>
          <cell r="K493">
            <v>45291</v>
          </cell>
          <cell r="L493" t="str">
            <v>KJK</v>
          </cell>
          <cell r="M493" t="str">
            <v>MTÜ KALEVI JALGRATTAKOOL</v>
          </cell>
          <cell r="N493" t="str">
            <v>Eesti Jalgratturite Liit</v>
          </cell>
          <cell r="O493">
            <v>80057497</v>
          </cell>
          <cell r="P493" t="str">
            <v>Aktiivne/kehtib</v>
          </cell>
        </row>
        <row r="494">
          <cell r="A494">
            <v>2000901</v>
          </cell>
          <cell r="B494">
            <v>10007685717</v>
          </cell>
          <cell r="C494" t="str">
            <v>Jaanus Prükkel</v>
          </cell>
          <cell r="D494" t="str">
            <v>Jaanus</v>
          </cell>
          <cell r="E494" t="str">
            <v>Prükkel</v>
          </cell>
          <cell r="F494">
            <v>36602100212</v>
          </cell>
          <cell r="G494" t="str">
            <v>Eesti</v>
          </cell>
          <cell r="H494">
            <v>1966</v>
          </cell>
          <cell r="I494" t="str">
            <v>M55-59</v>
          </cell>
          <cell r="J494">
            <v>45012</v>
          </cell>
          <cell r="K494">
            <v>45291</v>
          </cell>
          <cell r="L494" t="str">
            <v>KJK</v>
          </cell>
          <cell r="M494" t="str">
            <v>MTÜ KALEVI JALGRATTAKOOL</v>
          </cell>
          <cell r="N494" t="str">
            <v>Eesti Jalgratturite Liit</v>
          </cell>
          <cell r="O494">
            <v>80057497</v>
          </cell>
          <cell r="P494" t="str">
            <v>Aktiivne/kehtib</v>
          </cell>
        </row>
        <row r="495">
          <cell r="A495">
            <v>2007564</v>
          </cell>
          <cell r="B495">
            <v>10083955706</v>
          </cell>
          <cell r="C495" t="str">
            <v>Toomas Tuuna</v>
          </cell>
          <cell r="D495" t="str">
            <v>Toomas</v>
          </cell>
          <cell r="E495" t="str">
            <v>Tuuna</v>
          </cell>
          <cell r="F495">
            <v>35406245210</v>
          </cell>
          <cell r="G495" t="str">
            <v>Eesti</v>
          </cell>
          <cell r="H495">
            <v>1954</v>
          </cell>
          <cell r="I495" t="str">
            <v>M65-69</v>
          </cell>
          <cell r="J495">
            <v>45012</v>
          </cell>
          <cell r="K495">
            <v>45291</v>
          </cell>
          <cell r="L495" t="str">
            <v>SIP</v>
          </cell>
          <cell r="M495" t="str">
            <v>RAKVERE RATTAKLUBI SIPLASED</v>
          </cell>
          <cell r="N495" t="str">
            <v>Eesti Jalgratturite Liit</v>
          </cell>
          <cell r="O495">
            <v>80057497</v>
          </cell>
          <cell r="P495" t="str">
            <v>Aktiivne/kehtib</v>
          </cell>
        </row>
        <row r="496">
          <cell r="A496">
            <v>2006510</v>
          </cell>
          <cell r="B496">
            <v>10082962060</v>
          </cell>
          <cell r="C496" t="str">
            <v>Markus Mäeuibo</v>
          </cell>
          <cell r="D496" t="str">
            <v>Markus</v>
          </cell>
          <cell r="E496" t="str">
            <v>Mäeuibo</v>
          </cell>
          <cell r="F496">
            <v>50510310888</v>
          </cell>
          <cell r="G496" t="str">
            <v>Eesti</v>
          </cell>
          <cell r="H496">
            <v>2005</v>
          </cell>
          <cell r="I496" t="str">
            <v>MJ</v>
          </cell>
          <cell r="J496">
            <v>45012</v>
          </cell>
          <cell r="K496">
            <v>45291</v>
          </cell>
          <cell r="L496" t="str">
            <v>KJK</v>
          </cell>
          <cell r="M496" t="str">
            <v>MTÜ KALEVI JALGRATTAKOOL</v>
          </cell>
          <cell r="N496" t="str">
            <v>Eesti Jalgratturite Liit</v>
          </cell>
          <cell r="O496">
            <v>80057497</v>
          </cell>
          <cell r="P496" t="str">
            <v>Aktiivne/kehtib</v>
          </cell>
        </row>
        <row r="497">
          <cell r="A497">
            <v>2002459</v>
          </cell>
          <cell r="B497">
            <v>10075727880</v>
          </cell>
          <cell r="C497" t="str">
            <v>Mirle-Neora Adusoo</v>
          </cell>
          <cell r="D497" t="str">
            <v>Mirle-Neora</v>
          </cell>
          <cell r="E497" t="str">
            <v>Adusoo</v>
          </cell>
          <cell r="F497">
            <v>61007282714</v>
          </cell>
          <cell r="G497" t="str">
            <v>Eesti</v>
          </cell>
          <cell r="H497">
            <v>2010</v>
          </cell>
          <cell r="I497" t="str">
            <v>N14</v>
          </cell>
          <cell r="J497">
            <v>45012</v>
          </cell>
          <cell r="K497">
            <v>45291</v>
          </cell>
          <cell r="L497" t="str">
            <v>PEL</v>
          </cell>
          <cell r="M497" t="str">
            <v>MTÜ PELOTON</v>
          </cell>
          <cell r="N497" t="str">
            <v>Eesti Jalgratturite Liit</v>
          </cell>
          <cell r="O497">
            <v>80057497</v>
          </cell>
          <cell r="P497" t="str">
            <v>Aktiivne/kehtib</v>
          </cell>
        </row>
        <row r="498">
          <cell r="A498">
            <v>2007629</v>
          </cell>
          <cell r="B498">
            <v>10083982378</v>
          </cell>
          <cell r="C498" t="str">
            <v>Mairit Kaarjärv</v>
          </cell>
          <cell r="D498" t="str">
            <v>Mairit</v>
          </cell>
          <cell r="E498" t="str">
            <v>Kaarjärv</v>
          </cell>
          <cell r="F498">
            <v>60705045217</v>
          </cell>
          <cell r="G498" t="str">
            <v>Eesti</v>
          </cell>
          <cell r="H498">
            <v>2007</v>
          </cell>
          <cell r="I498" t="str">
            <v>N16</v>
          </cell>
          <cell r="J498">
            <v>45012</v>
          </cell>
          <cell r="K498">
            <v>45291</v>
          </cell>
          <cell r="L498" t="str">
            <v>RAK</v>
          </cell>
          <cell r="M498" t="str">
            <v>SPORDIKLUBI RAKKE</v>
          </cell>
          <cell r="N498" t="str">
            <v>Eesti Jalgratturite Liit</v>
          </cell>
          <cell r="O498">
            <v>80057497</v>
          </cell>
          <cell r="P498" t="str">
            <v>Aktiivne/kehtib</v>
          </cell>
        </row>
        <row r="499">
          <cell r="A499">
            <v>2002080</v>
          </cell>
          <cell r="B499">
            <v>10007926395</v>
          </cell>
          <cell r="C499" t="str">
            <v>Maris Kaarjärv</v>
          </cell>
          <cell r="D499" t="str">
            <v>Maris</v>
          </cell>
          <cell r="E499" t="str">
            <v>Kaarjärv</v>
          </cell>
          <cell r="F499">
            <v>47605050215</v>
          </cell>
          <cell r="G499" t="str">
            <v>Eesti</v>
          </cell>
          <cell r="H499">
            <v>1976</v>
          </cell>
          <cell r="I499" t="str">
            <v>N45-49</v>
          </cell>
          <cell r="J499">
            <v>45012</v>
          </cell>
          <cell r="K499">
            <v>45291</v>
          </cell>
          <cell r="L499" t="str">
            <v>RAK</v>
          </cell>
          <cell r="M499" t="str">
            <v>SPORDIKLUBI RAKKE</v>
          </cell>
          <cell r="N499" t="str">
            <v>Eesti Jalgratturite Liit</v>
          </cell>
          <cell r="O499">
            <v>80057497</v>
          </cell>
          <cell r="P499" t="str">
            <v>Aktiivne/kehtib</v>
          </cell>
        </row>
        <row r="500">
          <cell r="A500">
            <v>2002051</v>
          </cell>
          <cell r="B500">
            <v>10075561061</v>
          </cell>
          <cell r="C500" t="str">
            <v>Eliise Kivistu</v>
          </cell>
          <cell r="D500" t="str">
            <v>Eliise</v>
          </cell>
          <cell r="E500" t="str">
            <v>Kivistu</v>
          </cell>
          <cell r="F500">
            <v>60507295224</v>
          </cell>
          <cell r="G500" t="str">
            <v>Eesti</v>
          </cell>
          <cell r="H500">
            <v>2005</v>
          </cell>
          <cell r="I500" t="str">
            <v>NJ</v>
          </cell>
          <cell r="J500">
            <v>45012</v>
          </cell>
          <cell r="K500">
            <v>45291</v>
          </cell>
          <cell r="L500" t="str">
            <v>RAK</v>
          </cell>
          <cell r="M500" t="str">
            <v>SPORDIKLUBI RAKKE</v>
          </cell>
          <cell r="N500" t="str">
            <v>Eesti Jalgratturite Liit</v>
          </cell>
          <cell r="O500">
            <v>80057497</v>
          </cell>
          <cell r="P500" t="str">
            <v>Aktiivne/kehtib</v>
          </cell>
        </row>
        <row r="501">
          <cell r="A501">
            <v>2001049</v>
          </cell>
          <cell r="B501">
            <v>10075389289</v>
          </cell>
          <cell r="C501" t="str">
            <v>Marko Pohl</v>
          </cell>
          <cell r="D501" t="str">
            <v>Marko</v>
          </cell>
          <cell r="E501" t="str">
            <v>Pohl</v>
          </cell>
          <cell r="F501">
            <v>38607100343</v>
          </cell>
          <cell r="G501" t="str">
            <v>Eesti</v>
          </cell>
          <cell r="H501">
            <v>1986</v>
          </cell>
          <cell r="I501" t="str">
            <v>M35-39</v>
          </cell>
          <cell r="J501">
            <v>45011</v>
          </cell>
          <cell r="K501">
            <v>45291</v>
          </cell>
          <cell r="L501" t="str">
            <v>ATS</v>
          </cell>
          <cell r="M501" t="str">
            <v>MTÜ A&amp;T SPORDIKLUBI</v>
          </cell>
          <cell r="N501" t="str">
            <v>Eesti Jalgratturite Liit</v>
          </cell>
          <cell r="O501">
            <v>80057497</v>
          </cell>
          <cell r="P501" t="str">
            <v>Aktiivne/kehtib</v>
          </cell>
        </row>
        <row r="502">
          <cell r="A502">
            <v>2005993</v>
          </cell>
          <cell r="B502">
            <v>10082413709</v>
          </cell>
          <cell r="C502" t="str">
            <v>Rait Pallo</v>
          </cell>
          <cell r="D502" t="str">
            <v>Rait</v>
          </cell>
          <cell r="E502" t="str">
            <v>Pallo</v>
          </cell>
          <cell r="F502">
            <v>37409100287</v>
          </cell>
          <cell r="G502" t="str">
            <v>Eesti</v>
          </cell>
          <cell r="H502">
            <v>1974</v>
          </cell>
          <cell r="I502" t="str">
            <v>M45-49</v>
          </cell>
          <cell r="J502">
            <v>45011</v>
          </cell>
          <cell r="K502">
            <v>45291</v>
          </cell>
          <cell r="L502" t="str">
            <v>ATS</v>
          </cell>
          <cell r="M502" t="str">
            <v>MTÜ A&amp;T SPORDIKLUBI</v>
          </cell>
          <cell r="N502" t="str">
            <v>Eesti Jalgratturite Liit</v>
          </cell>
          <cell r="O502">
            <v>80057497</v>
          </cell>
          <cell r="P502" t="str">
            <v>Aktiivne/kehtib</v>
          </cell>
        </row>
        <row r="503">
          <cell r="A503">
            <v>2004428</v>
          </cell>
          <cell r="B503">
            <v>10067173894</v>
          </cell>
          <cell r="C503" t="str">
            <v>Tarmo Neemela</v>
          </cell>
          <cell r="D503" t="str">
            <v>Tarmo</v>
          </cell>
          <cell r="E503" t="str">
            <v>Neemela</v>
          </cell>
          <cell r="F503">
            <v>36812060312</v>
          </cell>
          <cell r="G503" t="str">
            <v>Eesti</v>
          </cell>
          <cell r="H503">
            <v>1968</v>
          </cell>
          <cell r="I503" t="str">
            <v>M55-59</v>
          </cell>
          <cell r="J503">
            <v>45011</v>
          </cell>
          <cell r="K503">
            <v>45291</v>
          </cell>
          <cell r="L503" t="str">
            <v>ATS</v>
          </cell>
          <cell r="M503" t="str">
            <v>MTÜ A&amp;T SPORDIKLUBI</v>
          </cell>
          <cell r="N503" t="str">
            <v>Eesti Jalgratturite Liit</v>
          </cell>
          <cell r="O503">
            <v>80057497</v>
          </cell>
          <cell r="P503" t="str">
            <v>Aktiivne/kehtib</v>
          </cell>
        </row>
        <row r="504">
          <cell r="A504">
            <v>2015103</v>
          </cell>
          <cell r="C504" t="str">
            <v>Mehis Aan</v>
          </cell>
          <cell r="D504" t="str">
            <v>Mehis</v>
          </cell>
          <cell r="E504" t="str">
            <v>Aan</v>
          </cell>
          <cell r="F504">
            <v>38510200213</v>
          </cell>
          <cell r="G504" t="str">
            <v>Eesti</v>
          </cell>
          <cell r="H504">
            <v>1985</v>
          </cell>
          <cell r="I504" t="str">
            <v>Hobirattur</v>
          </cell>
          <cell r="J504">
            <v>45010</v>
          </cell>
          <cell r="K504">
            <v>45291</v>
          </cell>
          <cell r="N504" t="str">
            <v>Eesti Jalgratturite Liit</v>
          </cell>
          <cell r="O504">
            <v>80057497</v>
          </cell>
          <cell r="P504" t="str">
            <v>Aktiivne/kehtib</v>
          </cell>
        </row>
        <row r="505">
          <cell r="A505">
            <v>2006280</v>
          </cell>
          <cell r="B505">
            <v>10082785541</v>
          </cell>
          <cell r="C505" t="str">
            <v>Raoul Johanson</v>
          </cell>
          <cell r="D505" t="str">
            <v>Raoul</v>
          </cell>
          <cell r="E505" t="str">
            <v>Johanson</v>
          </cell>
          <cell r="F505">
            <v>36211086013</v>
          </cell>
          <cell r="G505" t="str">
            <v>Eesti</v>
          </cell>
          <cell r="H505">
            <v>1962</v>
          </cell>
          <cell r="I505" t="str">
            <v>M60-64</v>
          </cell>
          <cell r="J505">
            <v>45010</v>
          </cell>
          <cell r="K505">
            <v>45291</v>
          </cell>
          <cell r="L505" t="str">
            <v>VEL</v>
          </cell>
          <cell r="M505" t="str">
            <v>TARTU SPORDIKLUBI VELO</v>
          </cell>
          <cell r="N505" t="str">
            <v>Eesti Jalgratturite Liit</v>
          </cell>
          <cell r="O505">
            <v>80057497</v>
          </cell>
          <cell r="P505" t="str">
            <v>Aktiivne/kehtib</v>
          </cell>
        </row>
        <row r="506">
          <cell r="A506">
            <v>2002572</v>
          </cell>
          <cell r="B506">
            <v>10075729092</v>
          </cell>
          <cell r="C506" t="str">
            <v>Uko Rasmus Luht</v>
          </cell>
          <cell r="D506" t="str">
            <v>Uko Rasmus</v>
          </cell>
          <cell r="E506" t="str">
            <v>Luht</v>
          </cell>
          <cell r="F506">
            <v>50710302772</v>
          </cell>
          <cell r="G506" t="str">
            <v>Eesti</v>
          </cell>
          <cell r="H506">
            <v>2007</v>
          </cell>
          <cell r="I506" t="str">
            <v>M16</v>
          </cell>
          <cell r="J506">
            <v>45009</v>
          </cell>
          <cell r="K506">
            <v>45291</v>
          </cell>
          <cell r="L506" t="str">
            <v>VEL</v>
          </cell>
          <cell r="M506" t="str">
            <v>TARTU SPORDIKLUBI VELO</v>
          </cell>
          <cell r="N506" t="str">
            <v>Eesti Jalgratturite Liit</v>
          </cell>
          <cell r="O506">
            <v>80057497</v>
          </cell>
          <cell r="P506" t="str">
            <v>Aktiivne/kehtib</v>
          </cell>
        </row>
        <row r="507">
          <cell r="A507">
            <v>2013257</v>
          </cell>
          <cell r="B507">
            <v>10133989316</v>
          </cell>
          <cell r="C507" t="str">
            <v>Raul Rätsep</v>
          </cell>
          <cell r="D507" t="str">
            <v>Raul</v>
          </cell>
          <cell r="E507" t="str">
            <v>Rätsep</v>
          </cell>
          <cell r="F507">
            <v>39207282537</v>
          </cell>
          <cell r="G507" t="str">
            <v>Eesti</v>
          </cell>
          <cell r="H507">
            <v>1992</v>
          </cell>
          <cell r="I507" t="str">
            <v>M19-34</v>
          </cell>
          <cell r="J507">
            <v>45009</v>
          </cell>
          <cell r="K507">
            <v>45291</v>
          </cell>
          <cell r="N507" t="str">
            <v>Eesti Jalgratturite Liit</v>
          </cell>
          <cell r="O507">
            <v>80057497</v>
          </cell>
          <cell r="P507" t="str">
            <v>Aktiivne/kehtib</v>
          </cell>
        </row>
        <row r="508">
          <cell r="A508">
            <v>2005605</v>
          </cell>
          <cell r="B508">
            <v>10082136752</v>
          </cell>
          <cell r="C508" t="str">
            <v>Margus Merisalu</v>
          </cell>
          <cell r="D508" t="str">
            <v>Margus</v>
          </cell>
          <cell r="E508" t="str">
            <v>Merisalu</v>
          </cell>
          <cell r="F508">
            <v>35510232745</v>
          </cell>
          <cell r="G508" t="str">
            <v>Eesti</v>
          </cell>
          <cell r="H508">
            <v>1955</v>
          </cell>
          <cell r="I508" t="str">
            <v>M65-69</v>
          </cell>
          <cell r="J508">
            <v>45009</v>
          </cell>
          <cell r="K508">
            <v>45291</v>
          </cell>
          <cell r="L508" t="str">
            <v>VEL</v>
          </cell>
          <cell r="M508" t="str">
            <v>TARTU SPORDIKLUBI VELO</v>
          </cell>
          <cell r="N508" t="str">
            <v>Eesti Jalgratturite Liit</v>
          </cell>
          <cell r="O508">
            <v>80057497</v>
          </cell>
          <cell r="P508" t="str">
            <v>Aktiivne/kehtib</v>
          </cell>
        </row>
        <row r="509">
          <cell r="A509">
            <v>2010470</v>
          </cell>
          <cell r="B509">
            <v>10104082293</v>
          </cell>
          <cell r="C509" t="str">
            <v>Ferdinand Kangur</v>
          </cell>
          <cell r="D509" t="str">
            <v>Ferdinand</v>
          </cell>
          <cell r="E509" t="str">
            <v>Kangur</v>
          </cell>
          <cell r="F509">
            <v>51306290033</v>
          </cell>
          <cell r="G509" t="str">
            <v>Eesti</v>
          </cell>
          <cell r="H509">
            <v>2013</v>
          </cell>
          <cell r="I509" t="str">
            <v>M10</v>
          </cell>
          <cell r="J509">
            <v>45008</v>
          </cell>
          <cell r="K509">
            <v>45291</v>
          </cell>
          <cell r="L509" t="str">
            <v>VEL</v>
          </cell>
          <cell r="M509" t="str">
            <v>TARTU SPORDIKLUBI VELO</v>
          </cell>
          <cell r="N509" t="str">
            <v>Eesti Jalgratturite Liit</v>
          </cell>
          <cell r="O509">
            <v>80057497</v>
          </cell>
          <cell r="P509" t="str">
            <v>Aktiivne/kehtib</v>
          </cell>
        </row>
        <row r="510">
          <cell r="A510">
            <v>2015064</v>
          </cell>
          <cell r="B510">
            <v>10140921176</v>
          </cell>
          <cell r="C510" t="str">
            <v>Ruuben Reis</v>
          </cell>
          <cell r="D510" t="str">
            <v>Ruuben</v>
          </cell>
          <cell r="E510" t="str">
            <v>Reis</v>
          </cell>
          <cell r="F510">
            <v>51211162750</v>
          </cell>
          <cell r="G510" t="str">
            <v>Eesti</v>
          </cell>
          <cell r="H510">
            <v>2012</v>
          </cell>
          <cell r="I510" t="str">
            <v>M12</v>
          </cell>
          <cell r="J510">
            <v>45008</v>
          </cell>
          <cell r="K510">
            <v>45291</v>
          </cell>
          <cell r="L510" t="str">
            <v>VEL</v>
          </cell>
          <cell r="M510" t="str">
            <v>TARTU SPORDIKLUBI VELO</v>
          </cell>
          <cell r="N510" t="str">
            <v>Eesti Jalgratturite Liit</v>
          </cell>
          <cell r="O510">
            <v>80057497</v>
          </cell>
          <cell r="P510" t="str">
            <v>Aktiivne/kehtib</v>
          </cell>
        </row>
        <row r="511">
          <cell r="A511">
            <v>2010454</v>
          </cell>
          <cell r="B511">
            <v>10104082495</v>
          </cell>
          <cell r="C511" t="str">
            <v>Joonas Kiho</v>
          </cell>
          <cell r="D511" t="str">
            <v>Joonas</v>
          </cell>
          <cell r="E511" t="str">
            <v>Kiho</v>
          </cell>
          <cell r="F511">
            <v>50904282745</v>
          </cell>
          <cell r="G511" t="str">
            <v>Eesti</v>
          </cell>
          <cell r="H511">
            <v>2009</v>
          </cell>
          <cell r="I511" t="str">
            <v>M14</v>
          </cell>
          <cell r="J511">
            <v>45008</v>
          </cell>
          <cell r="K511">
            <v>45291</v>
          </cell>
          <cell r="L511" t="str">
            <v>VEL</v>
          </cell>
          <cell r="M511" t="str">
            <v>TARTU SPORDIKLUBI VELO</v>
          </cell>
          <cell r="N511" t="str">
            <v>Eesti Jalgratturite Liit</v>
          </cell>
          <cell r="O511">
            <v>80057497</v>
          </cell>
          <cell r="P511" t="str">
            <v>Aktiivne/kehtib</v>
          </cell>
        </row>
        <row r="512">
          <cell r="A512">
            <v>2002420</v>
          </cell>
          <cell r="B512">
            <v>10075727678</v>
          </cell>
          <cell r="C512" t="str">
            <v>Aapo Rammo</v>
          </cell>
          <cell r="D512" t="str">
            <v>Aapo</v>
          </cell>
          <cell r="E512" t="str">
            <v>Rammo</v>
          </cell>
          <cell r="F512">
            <v>35109096522</v>
          </cell>
          <cell r="G512" t="str">
            <v>Eesti</v>
          </cell>
          <cell r="H512">
            <v>1951</v>
          </cell>
          <cell r="I512" t="str">
            <v>M70-74</v>
          </cell>
          <cell r="J512">
            <v>45008</v>
          </cell>
          <cell r="K512">
            <v>45291</v>
          </cell>
          <cell r="L512" t="str">
            <v>VEL</v>
          </cell>
          <cell r="M512" t="str">
            <v>TARTU SPORDIKLUBI VELO</v>
          </cell>
          <cell r="N512" t="str">
            <v>Eesti Jalgratturite Liit</v>
          </cell>
          <cell r="O512">
            <v>80057497</v>
          </cell>
          <cell r="P512" t="str">
            <v>Aktiivne/kehtib</v>
          </cell>
        </row>
        <row r="513">
          <cell r="A513">
            <v>2013451</v>
          </cell>
          <cell r="B513">
            <v>10127804049</v>
          </cell>
          <cell r="C513" t="str">
            <v>Kou Valli</v>
          </cell>
          <cell r="D513" t="str">
            <v>Kou</v>
          </cell>
          <cell r="E513" t="str">
            <v>Valli</v>
          </cell>
          <cell r="F513">
            <v>51504030183</v>
          </cell>
          <cell r="G513" t="str">
            <v>Eesti</v>
          </cell>
          <cell r="H513">
            <v>2015</v>
          </cell>
          <cell r="I513" t="str">
            <v>M8</v>
          </cell>
          <cell r="J513">
            <v>45008</v>
          </cell>
          <cell r="K513">
            <v>45291</v>
          </cell>
          <cell r="L513" t="str">
            <v>VEL</v>
          </cell>
          <cell r="M513" t="str">
            <v>TARTU SPORDIKLUBI VELO</v>
          </cell>
          <cell r="N513" t="str">
            <v>Eesti Jalgratturite Liit</v>
          </cell>
          <cell r="O513">
            <v>80057497</v>
          </cell>
          <cell r="P513" t="str">
            <v>Aktiivne/kehtib</v>
          </cell>
        </row>
        <row r="514">
          <cell r="A514">
            <v>2015093</v>
          </cell>
          <cell r="B514">
            <v>10140920873</v>
          </cell>
          <cell r="C514" t="str">
            <v>Henry Kivimägi</v>
          </cell>
          <cell r="D514" t="str">
            <v>Henry</v>
          </cell>
          <cell r="E514" t="str">
            <v>Kivimägi</v>
          </cell>
          <cell r="F514">
            <v>51603270057</v>
          </cell>
          <cell r="G514" t="str">
            <v>Eesti</v>
          </cell>
          <cell r="H514">
            <v>2016</v>
          </cell>
          <cell r="I514" t="str">
            <v>M8</v>
          </cell>
          <cell r="J514">
            <v>45008</v>
          </cell>
          <cell r="K514">
            <v>45291</v>
          </cell>
          <cell r="L514" t="str">
            <v>VEL</v>
          </cell>
          <cell r="M514" t="str">
            <v>TARTU SPORDIKLUBI VELO</v>
          </cell>
          <cell r="N514" t="str">
            <v>Eesti Jalgratturite Liit</v>
          </cell>
          <cell r="O514">
            <v>80057497</v>
          </cell>
          <cell r="P514" t="str">
            <v>Aktiivne/kehtib</v>
          </cell>
        </row>
        <row r="515">
          <cell r="A515">
            <v>2013419</v>
          </cell>
          <cell r="B515">
            <v>10127539321</v>
          </cell>
          <cell r="C515" t="str">
            <v>Rahho Aunpuu</v>
          </cell>
          <cell r="D515" t="str">
            <v>Rahho</v>
          </cell>
          <cell r="E515" t="str">
            <v>Aunpuu</v>
          </cell>
          <cell r="F515">
            <v>51501060091</v>
          </cell>
          <cell r="G515" t="str">
            <v>Eesti</v>
          </cell>
          <cell r="H515">
            <v>2015</v>
          </cell>
          <cell r="I515" t="str">
            <v>M8</v>
          </cell>
          <cell r="J515">
            <v>45008</v>
          </cell>
          <cell r="K515">
            <v>45291</v>
          </cell>
          <cell r="L515" t="str">
            <v>VEL</v>
          </cell>
          <cell r="M515" t="str">
            <v>TARTU SPORDIKLUBI VELO</v>
          </cell>
          <cell r="N515" t="str">
            <v>Eesti Jalgratturite Liit</v>
          </cell>
          <cell r="O515">
            <v>80057497</v>
          </cell>
          <cell r="P515" t="str">
            <v>Aktiivne/kehtib</v>
          </cell>
        </row>
        <row r="516">
          <cell r="A516">
            <v>2015077</v>
          </cell>
          <cell r="B516">
            <v>10140921075</v>
          </cell>
          <cell r="C516" t="str">
            <v>Ats Helemets</v>
          </cell>
          <cell r="D516" t="str">
            <v>Ats</v>
          </cell>
          <cell r="E516" t="str">
            <v>Helemets</v>
          </cell>
          <cell r="F516">
            <v>51608150062</v>
          </cell>
          <cell r="G516" t="str">
            <v>Eesti</v>
          </cell>
          <cell r="H516">
            <v>2016</v>
          </cell>
          <cell r="I516" t="str">
            <v>M8</v>
          </cell>
          <cell r="J516">
            <v>45008</v>
          </cell>
          <cell r="K516">
            <v>45291</v>
          </cell>
          <cell r="L516" t="str">
            <v>VEL</v>
          </cell>
          <cell r="M516" t="str">
            <v>TARTU SPORDIKLUBI VELO</v>
          </cell>
          <cell r="N516" t="str">
            <v>Eesti Jalgratturite Liit</v>
          </cell>
          <cell r="O516">
            <v>80057497</v>
          </cell>
          <cell r="P516" t="str">
            <v>Aktiivne/kehtib</v>
          </cell>
        </row>
        <row r="517">
          <cell r="A517">
            <v>2015080</v>
          </cell>
          <cell r="B517">
            <v>10140920974</v>
          </cell>
          <cell r="C517" t="str">
            <v>Lily Tera</v>
          </cell>
          <cell r="D517" t="str">
            <v>Lily</v>
          </cell>
          <cell r="E517" t="str">
            <v>Tera</v>
          </cell>
          <cell r="F517">
            <v>61407210096</v>
          </cell>
          <cell r="G517" t="str">
            <v>Eesti</v>
          </cell>
          <cell r="H517">
            <v>2014</v>
          </cell>
          <cell r="I517" t="str">
            <v>N10</v>
          </cell>
          <cell r="J517">
            <v>45008</v>
          </cell>
          <cell r="K517">
            <v>45291</v>
          </cell>
          <cell r="L517" t="str">
            <v>VEL</v>
          </cell>
          <cell r="M517" t="str">
            <v>TARTU SPORDIKLUBI VELO</v>
          </cell>
          <cell r="N517" t="str">
            <v>Eesti Jalgratturite Liit</v>
          </cell>
          <cell r="O517">
            <v>80057497</v>
          </cell>
          <cell r="P517" t="str">
            <v>Aktiivne/kehtib</v>
          </cell>
        </row>
        <row r="518">
          <cell r="A518">
            <v>2010629</v>
          </cell>
          <cell r="B518">
            <v>10106048767</v>
          </cell>
          <cell r="C518" t="str">
            <v>Zinaida Kruusalu</v>
          </cell>
          <cell r="D518" t="str">
            <v>Zinaida</v>
          </cell>
          <cell r="E518" t="str">
            <v>Kruusalu</v>
          </cell>
          <cell r="F518">
            <v>47304210295</v>
          </cell>
          <cell r="G518" t="str">
            <v>Eesti</v>
          </cell>
          <cell r="H518">
            <v>1973</v>
          </cell>
          <cell r="I518" t="str">
            <v>N50-54</v>
          </cell>
          <cell r="J518">
            <v>45008</v>
          </cell>
          <cell r="K518">
            <v>45291</v>
          </cell>
          <cell r="L518" t="str">
            <v>TRI</v>
          </cell>
          <cell r="M518" t="str">
            <v>MTÜ Trismile</v>
          </cell>
          <cell r="N518" t="str">
            <v>Eesti Jalgratturite Liit</v>
          </cell>
          <cell r="O518">
            <v>80057497</v>
          </cell>
          <cell r="P518" t="str">
            <v>Aktiivne/kehtib</v>
          </cell>
        </row>
        <row r="519">
          <cell r="A519">
            <v>2015048</v>
          </cell>
          <cell r="B519">
            <v>10140863178</v>
          </cell>
          <cell r="C519" t="str">
            <v>Mattias Meltsov</v>
          </cell>
          <cell r="D519" t="str">
            <v>Mattias</v>
          </cell>
          <cell r="E519" t="str">
            <v>Meltsov</v>
          </cell>
          <cell r="F519">
            <v>51407270169</v>
          </cell>
          <cell r="G519" t="str">
            <v>Eesti</v>
          </cell>
          <cell r="H519">
            <v>2014</v>
          </cell>
          <cell r="I519" t="str">
            <v>M10</v>
          </cell>
          <cell r="J519">
            <v>45007</v>
          </cell>
          <cell r="K519">
            <v>45291</v>
          </cell>
          <cell r="L519" t="str">
            <v>VEL</v>
          </cell>
          <cell r="M519" t="str">
            <v>TARTU SPORDIKLUBI VELO</v>
          </cell>
          <cell r="N519" t="str">
            <v>Eesti Jalgratturite Liit</v>
          </cell>
          <cell r="O519">
            <v>80057497</v>
          </cell>
          <cell r="P519" t="str">
            <v>Aktiivne/kehtib</v>
          </cell>
        </row>
        <row r="520">
          <cell r="A520">
            <v>2010548</v>
          </cell>
          <cell r="B520">
            <v>10104315501</v>
          </cell>
          <cell r="C520" t="str">
            <v>Lukas Herman Staškevitš</v>
          </cell>
          <cell r="D520" t="str">
            <v>Lukas Herman</v>
          </cell>
          <cell r="E520" t="str">
            <v>Staškevitš</v>
          </cell>
          <cell r="F520">
            <v>51310190154</v>
          </cell>
          <cell r="G520" t="str">
            <v>Eesti</v>
          </cell>
          <cell r="H520">
            <v>2013</v>
          </cell>
          <cell r="I520" t="str">
            <v>M10</v>
          </cell>
          <cell r="J520">
            <v>45007</v>
          </cell>
          <cell r="K520">
            <v>45291</v>
          </cell>
          <cell r="L520" t="str">
            <v>VEL</v>
          </cell>
          <cell r="M520" t="str">
            <v>TARTU SPORDIKLUBI VELO</v>
          </cell>
          <cell r="N520" t="str">
            <v>Eesti Jalgratturite Liit</v>
          </cell>
          <cell r="O520">
            <v>80057497</v>
          </cell>
          <cell r="P520" t="str">
            <v>Aktiivne/kehtib</v>
          </cell>
        </row>
        <row r="521">
          <cell r="A521">
            <v>2013477</v>
          </cell>
          <cell r="B521">
            <v>10127924893</v>
          </cell>
          <cell r="C521" t="str">
            <v>Jasper Kikerman</v>
          </cell>
          <cell r="D521" t="str">
            <v>Jasper</v>
          </cell>
          <cell r="E521" t="str">
            <v>Kikerman</v>
          </cell>
          <cell r="F521">
            <v>51404230039</v>
          </cell>
          <cell r="G521" t="str">
            <v>Eesti</v>
          </cell>
          <cell r="H521">
            <v>2014</v>
          </cell>
          <cell r="I521" t="str">
            <v>M10</v>
          </cell>
          <cell r="J521">
            <v>45007</v>
          </cell>
          <cell r="K521">
            <v>45291</v>
          </cell>
          <cell r="L521" t="str">
            <v>VEL</v>
          </cell>
          <cell r="M521" t="str">
            <v>TARTU SPORDIKLUBI VELO</v>
          </cell>
          <cell r="N521" t="str">
            <v>Eesti Jalgratturite Liit</v>
          </cell>
          <cell r="O521">
            <v>80057497</v>
          </cell>
          <cell r="P521" t="str">
            <v>Aktiivne/kehtib</v>
          </cell>
        </row>
        <row r="522">
          <cell r="A522">
            <v>2011961</v>
          </cell>
          <cell r="B522">
            <v>10114766441</v>
          </cell>
          <cell r="C522" t="str">
            <v>Hans Helemets</v>
          </cell>
          <cell r="D522" t="str">
            <v>Hans</v>
          </cell>
          <cell r="E522" t="str">
            <v>Helemets</v>
          </cell>
          <cell r="F522">
            <v>51412240030</v>
          </cell>
          <cell r="G522" t="str">
            <v>Eesti</v>
          </cell>
          <cell r="H522">
            <v>2014</v>
          </cell>
          <cell r="I522" t="str">
            <v>M10</v>
          </cell>
          <cell r="J522">
            <v>45007</v>
          </cell>
          <cell r="K522">
            <v>45291</v>
          </cell>
          <cell r="L522" t="str">
            <v>VEL</v>
          </cell>
          <cell r="M522" t="str">
            <v>TARTU SPORDIKLUBI VELO</v>
          </cell>
          <cell r="N522" t="str">
            <v>Eesti Jalgratturite Liit</v>
          </cell>
          <cell r="O522">
            <v>80057497</v>
          </cell>
          <cell r="P522" t="str">
            <v>Aktiivne/kehtib</v>
          </cell>
        </row>
        <row r="523">
          <cell r="A523">
            <v>2009368</v>
          </cell>
          <cell r="B523">
            <v>10095095043</v>
          </cell>
          <cell r="C523" t="str">
            <v>Gregor Sahk</v>
          </cell>
          <cell r="D523" t="str">
            <v>Gregor</v>
          </cell>
          <cell r="E523" t="str">
            <v>Sahk</v>
          </cell>
          <cell r="F523">
            <v>51204122722</v>
          </cell>
          <cell r="G523" t="str">
            <v>Eesti</v>
          </cell>
          <cell r="H523">
            <v>2012</v>
          </cell>
          <cell r="I523" t="str">
            <v>M12</v>
          </cell>
          <cell r="J523">
            <v>45007</v>
          </cell>
          <cell r="K523">
            <v>45291</v>
          </cell>
          <cell r="L523" t="str">
            <v>VEL</v>
          </cell>
          <cell r="M523" t="str">
            <v>TARTU SPORDIKLUBI VELO</v>
          </cell>
          <cell r="N523" t="str">
            <v>Eesti Jalgratturite Liit</v>
          </cell>
          <cell r="O523">
            <v>80057497</v>
          </cell>
          <cell r="P523" t="str">
            <v>Aktiivne/kehtib</v>
          </cell>
        </row>
        <row r="524">
          <cell r="A524">
            <v>2013464</v>
          </cell>
          <cell r="B524">
            <v>10127803948</v>
          </cell>
          <cell r="C524" t="str">
            <v>Thorn Fred Kudu</v>
          </cell>
          <cell r="D524" t="str">
            <v>Thorn Fred</v>
          </cell>
          <cell r="E524" t="str">
            <v>Kudu</v>
          </cell>
          <cell r="F524">
            <v>51012132739</v>
          </cell>
          <cell r="G524" t="str">
            <v>Eesti</v>
          </cell>
          <cell r="H524">
            <v>2010</v>
          </cell>
          <cell r="I524" t="str">
            <v>M14</v>
          </cell>
          <cell r="J524">
            <v>45007</v>
          </cell>
          <cell r="K524">
            <v>45291</v>
          </cell>
          <cell r="L524" t="str">
            <v>VEL</v>
          </cell>
          <cell r="M524" t="str">
            <v>TARTU SPORDIKLUBI VELO</v>
          </cell>
          <cell r="N524" t="str">
            <v>Eesti Jalgratturite Liit</v>
          </cell>
          <cell r="O524">
            <v>80057497</v>
          </cell>
          <cell r="P524" t="str">
            <v>Aktiivne/kehtib</v>
          </cell>
        </row>
        <row r="525">
          <cell r="A525">
            <v>2002598</v>
          </cell>
          <cell r="B525">
            <v>10075729294</v>
          </cell>
          <cell r="C525" t="str">
            <v>Markus Mõttus</v>
          </cell>
          <cell r="D525" t="str">
            <v>Markus</v>
          </cell>
          <cell r="E525" t="str">
            <v>Mõttus</v>
          </cell>
          <cell r="F525">
            <v>50901092758</v>
          </cell>
          <cell r="G525" t="str">
            <v>Eesti</v>
          </cell>
          <cell r="H525">
            <v>2009</v>
          </cell>
          <cell r="I525" t="str">
            <v>M14</v>
          </cell>
          <cell r="J525">
            <v>45007</v>
          </cell>
          <cell r="K525">
            <v>45291</v>
          </cell>
          <cell r="L525" t="str">
            <v>VEL</v>
          </cell>
          <cell r="M525" t="str">
            <v>TARTU SPORDIKLUBI VELO</v>
          </cell>
          <cell r="N525" t="str">
            <v>Eesti Jalgratturite Liit</v>
          </cell>
          <cell r="O525">
            <v>80057497</v>
          </cell>
          <cell r="P525" t="str">
            <v>Aktiivne/kehtib</v>
          </cell>
        </row>
        <row r="526">
          <cell r="A526">
            <v>2008657</v>
          </cell>
          <cell r="B526">
            <v>10090688516</v>
          </cell>
          <cell r="C526" t="str">
            <v>Heron Helemets</v>
          </cell>
          <cell r="D526" t="str">
            <v>Heron</v>
          </cell>
          <cell r="E526" t="str">
            <v>Helemets</v>
          </cell>
          <cell r="F526">
            <v>50904267074</v>
          </cell>
          <cell r="G526" t="str">
            <v>Eesti</v>
          </cell>
          <cell r="H526">
            <v>2009</v>
          </cell>
          <cell r="I526" t="str">
            <v>M14</v>
          </cell>
          <cell r="J526">
            <v>45007</v>
          </cell>
          <cell r="K526">
            <v>45291</v>
          </cell>
          <cell r="L526" t="str">
            <v>VEL</v>
          </cell>
          <cell r="M526" t="str">
            <v>TARTU SPORDIKLUBI VELO</v>
          </cell>
          <cell r="N526" t="str">
            <v>Eesti Jalgratturite Liit</v>
          </cell>
          <cell r="O526">
            <v>80057497</v>
          </cell>
          <cell r="P526" t="str">
            <v>Aktiivne/kehtib</v>
          </cell>
        </row>
        <row r="527">
          <cell r="A527">
            <v>2010506</v>
          </cell>
          <cell r="B527">
            <v>10104150500</v>
          </cell>
          <cell r="C527" t="str">
            <v>Oskar Jakobson</v>
          </cell>
          <cell r="D527" t="str">
            <v>Oskar</v>
          </cell>
          <cell r="E527" t="str">
            <v>Jakobson</v>
          </cell>
          <cell r="F527">
            <v>51005062721</v>
          </cell>
          <cell r="G527" t="str">
            <v>Eesti</v>
          </cell>
          <cell r="H527">
            <v>2010</v>
          </cell>
          <cell r="I527" t="str">
            <v>M14</v>
          </cell>
          <cell r="J527">
            <v>45007</v>
          </cell>
          <cell r="K527">
            <v>45291</v>
          </cell>
          <cell r="L527" t="str">
            <v>VEL</v>
          </cell>
          <cell r="M527" t="str">
            <v>TARTU SPORDIKLUBI VELO</v>
          </cell>
          <cell r="N527" t="str">
            <v>Eesti Jalgratturite Liit</v>
          </cell>
          <cell r="O527">
            <v>80057497</v>
          </cell>
          <cell r="P527" t="str">
            <v>Aktiivne/kehtib</v>
          </cell>
        </row>
        <row r="528">
          <cell r="A528">
            <v>2008440</v>
          </cell>
          <cell r="B528">
            <v>10089469548</v>
          </cell>
          <cell r="C528" t="str">
            <v>Mathias Poder</v>
          </cell>
          <cell r="D528" t="str">
            <v>Mathias</v>
          </cell>
          <cell r="E528" t="str">
            <v>Poder</v>
          </cell>
          <cell r="F528">
            <v>50703022713</v>
          </cell>
          <cell r="G528" t="str">
            <v>Eesti</v>
          </cell>
          <cell r="H528">
            <v>2007</v>
          </cell>
          <cell r="I528" t="str">
            <v>M16</v>
          </cell>
          <cell r="J528">
            <v>45007</v>
          </cell>
          <cell r="K528">
            <v>45291</v>
          </cell>
          <cell r="L528" t="str">
            <v>VEL</v>
          </cell>
          <cell r="M528" t="str">
            <v>TARTU SPORDIKLUBI VELO</v>
          </cell>
          <cell r="N528" t="str">
            <v>Eesti Jalgratturite Liit</v>
          </cell>
          <cell r="O528">
            <v>80057497</v>
          </cell>
          <cell r="P528" t="str">
            <v>Aktiivne/kehtib</v>
          </cell>
        </row>
        <row r="529">
          <cell r="A529">
            <v>2002637</v>
          </cell>
          <cell r="B529">
            <v>10075729702</v>
          </cell>
          <cell r="C529" t="str">
            <v>Pärtel Valge</v>
          </cell>
          <cell r="D529" t="str">
            <v>Pärtel</v>
          </cell>
          <cell r="E529" t="str">
            <v>Valge</v>
          </cell>
          <cell r="F529">
            <v>50710302717</v>
          </cell>
          <cell r="G529" t="str">
            <v>Eesti</v>
          </cell>
          <cell r="H529">
            <v>2007</v>
          </cell>
          <cell r="I529" t="str">
            <v>M16</v>
          </cell>
          <cell r="J529">
            <v>45007</v>
          </cell>
          <cell r="K529">
            <v>45291</v>
          </cell>
          <cell r="L529" t="str">
            <v>VEL</v>
          </cell>
          <cell r="M529" t="str">
            <v>TARTU SPORDIKLUBI VELO</v>
          </cell>
          <cell r="N529" t="str">
            <v>Eesti Jalgratturite Liit</v>
          </cell>
          <cell r="O529">
            <v>80057497</v>
          </cell>
          <cell r="P529" t="str">
            <v>Aktiivne/kehtib</v>
          </cell>
        </row>
        <row r="530">
          <cell r="A530">
            <v>2002695</v>
          </cell>
          <cell r="B530">
            <v>10075730207</v>
          </cell>
          <cell r="C530" t="str">
            <v>Joonas Vaikmäe</v>
          </cell>
          <cell r="D530" t="str">
            <v>Joonas</v>
          </cell>
          <cell r="E530" t="str">
            <v>Vaikmäe</v>
          </cell>
          <cell r="F530">
            <v>50710292730</v>
          </cell>
          <cell r="G530" t="str">
            <v>Eesti</v>
          </cell>
          <cell r="H530">
            <v>2007</v>
          </cell>
          <cell r="I530" t="str">
            <v>M16</v>
          </cell>
          <cell r="J530">
            <v>45007</v>
          </cell>
          <cell r="K530">
            <v>45291</v>
          </cell>
          <cell r="L530" t="str">
            <v>VEL</v>
          </cell>
          <cell r="M530" t="str">
            <v>TARTU SPORDIKLUBI VELO</v>
          </cell>
          <cell r="N530" t="str">
            <v>Eesti Jalgratturite Liit</v>
          </cell>
          <cell r="O530">
            <v>80057497</v>
          </cell>
          <cell r="P530" t="str">
            <v>Aktiivne/kehtib</v>
          </cell>
        </row>
        <row r="531">
          <cell r="A531">
            <v>2015051</v>
          </cell>
          <cell r="B531">
            <v>10140863077</v>
          </cell>
          <cell r="C531" t="str">
            <v>Joel Andreas Nurk</v>
          </cell>
          <cell r="D531" t="str">
            <v>Joel Andreas</v>
          </cell>
          <cell r="E531" t="str">
            <v>Nurk</v>
          </cell>
          <cell r="F531">
            <v>51504200108</v>
          </cell>
          <cell r="G531" t="str">
            <v>Eesti</v>
          </cell>
          <cell r="H531">
            <v>2015</v>
          </cell>
          <cell r="I531" t="str">
            <v>M8</v>
          </cell>
          <cell r="J531">
            <v>45007</v>
          </cell>
          <cell r="K531">
            <v>45291</v>
          </cell>
          <cell r="L531" t="str">
            <v>VEL</v>
          </cell>
          <cell r="M531" t="str">
            <v>TARTU SPORDIKLUBI VELO</v>
          </cell>
          <cell r="N531" t="str">
            <v>Eesti Jalgratturite Liit</v>
          </cell>
          <cell r="O531">
            <v>80057497</v>
          </cell>
          <cell r="P531" t="str">
            <v>Aktiivne/kehtib</v>
          </cell>
        </row>
        <row r="532">
          <cell r="A532">
            <v>2015035</v>
          </cell>
          <cell r="B532">
            <v>10140863279</v>
          </cell>
          <cell r="C532" t="str">
            <v>Artur Lepik</v>
          </cell>
          <cell r="D532" t="str">
            <v>Artur</v>
          </cell>
          <cell r="E532" t="str">
            <v>Lepik</v>
          </cell>
          <cell r="F532">
            <v>51502040082</v>
          </cell>
          <cell r="G532" t="str">
            <v>Eesti</v>
          </cell>
          <cell r="H532">
            <v>2015</v>
          </cell>
          <cell r="I532" t="str">
            <v>M8</v>
          </cell>
          <cell r="J532">
            <v>45007</v>
          </cell>
          <cell r="K532">
            <v>45291</v>
          </cell>
          <cell r="L532" t="str">
            <v>VEL</v>
          </cell>
          <cell r="M532" t="str">
            <v>TARTU SPORDIKLUBI VELO</v>
          </cell>
          <cell r="N532" t="str">
            <v>Eesti Jalgratturite Liit</v>
          </cell>
          <cell r="O532">
            <v>80057497</v>
          </cell>
          <cell r="P532" t="str">
            <v>Aktiivne/kehtib</v>
          </cell>
        </row>
        <row r="533">
          <cell r="A533">
            <v>2010496</v>
          </cell>
          <cell r="B533">
            <v>10104091690</v>
          </cell>
          <cell r="C533" t="str">
            <v>Rikojan Tugedam</v>
          </cell>
          <cell r="D533" t="str">
            <v>Rikojan</v>
          </cell>
          <cell r="E533" t="str">
            <v>Tugedam</v>
          </cell>
          <cell r="F533">
            <v>50411122737</v>
          </cell>
          <cell r="G533" t="str">
            <v>Eesti</v>
          </cell>
          <cell r="H533">
            <v>2004</v>
          </cell>
          <cell r="I533" t="str">
            <v>MU</v>
          </cell>
          <cell r="J533">
            <v>45007</v>
          </cell>
          <cell r="K533">
            <v>45291</v>
          </cell>
          <cell r="L533" t="str">
            <v>VEL</v>
          </cell>
          <cell r="M533" t="str">
            <v>TARTU SPORDIKLUBI VELO</v>
          </cell>
          <cell r="N533" t="str">
            <v>Eesti Jalgratturite Liit</v>
          </cell>
          <cell r="O533">
            <v>80057497</v>
          </cell>
          <cell r="P533" t="str">
            <v>Aktiivne/kehtib</v>
          </cell>
        </row>
        <row r="534">
          <cell r="A534">
            <v>2005896</v>
          </cell>
          <cell r="B534">
            <v>10082242846</v>
          </cell>
          <cell r="C534" t="str">
            <v>Zlata Broniševskaja</v>
          </cell>
          <cell r="D534" t="str">
            <v>Zlata</v>
          </cell>
          <cell r="E534" t="str">
            <v>Broniševskaja</v>
          </cell>
          <cell r="F534">
            <v>60702157024</v>
          </cell>
          <cell r="G534" t="str">
            <v>Eesti</v>
          </cell>
          <cell r="H534">
            <v>2007</v>
          </cell>
          <cell r="I534" t="str">
            <v>N16</v>
          </cell>
          <cell r="J534">
            <v>45007</v>
          </cell>
          <cell r="K534">
            <v>45291</v>
          </cell>
          <cell r="L534" t="str">
            <v>KJK</v>
          </cell>
          <cell r="M534" t="str">
            <v>MTÜ KALEVI JALGRATTAKOOL</v>
          </cell>
          <cell r="N534" t="str">
            <v>Eesti Jalgratturite Liit</v>
          </cell>
          <cell r="O534">
            <v>80057497</v>
          </cell>
          <cell r="P534" t="str">
            <v>Aktiivne/kehtib</v>
          </cell>
        </row>
        <row r="535">
          <cell r="A535">
            <v>2008916</v>
          </cell>
          <cell r="B535">
            <v>10093859204</v>
          </cell>
          <cell r="C535" t="str">
            <v>Maksim Ziborov</v>
          </cell>
          <cell r="D535" t="str">
            <v>Maksim</v>
          </cell>
          <cell r="E535" t="str">
            <v>Ziborov</v>
          </cell>
          <cell r="F535">
            <v>51002167066</v>
          </cell>
          <cell r="G535" t="str">
            <v>Eesti</v>
          </cell>
          <cell r="H535">
            <v>2010</v>
          </cell>
          <cell r="I535" t="str">
            <v>M14</v>
          </cell>
          <cell r="J535">
            <v>45006</v>
          </cell>
          <cell r="K535">
            <v>45291</v>
          </cell>
          <cell r="L535" t="str">
            <v>KJK</v>
          </cell>
          <cell r="M535" t="str">
            <v>MTÜ KALEVI JALGRATTAKOOL</v>
          </cell>
          <cell r="N535" t="str">
            <v>Eesti Jalgratturite Liit</v>
          </cell>
          <cell r="O535">
            <v>80057497</v>
          </cell>
          <cell r="P535" t="str">
            <v>Aktiivne/kehtib</v>
          </cell>
        </row>
        <row r="536">
          <cell r="A536">
            <v>2014560</v>
          </cell>
          <cell r="B536">
            <v>10132253016</v>
          </cell>
          <cell r="C536" t="str">
            <v>Kristo Õruste</v>
          </cell>
          <cell r="D536" t="str">
            <v>Kristo</v>
          </cell>
          <cell r="E536" t="str">
            <v>Õruste</v>
          </cell>
          <cell r="F536">
            <v>50903257116</v>
          </cell>
          <cell r="G536" t="str">
            <v>Eesti</v>
          </cell>
          <cell r="H536">
            <v>2009</v>
          </cell>
          <cell r="I536" t="str">
            <v>M14</v>
          </cell>
          <cell r="J536">
            <v>45006</v>
          </cell>
          <cell r="K536">
            <v>45291</v>
          </cell>
          <cell r="L536" t="str">
            <v>POR</v>
          </cell>
          <cell r="M536" t="str">
            <v>PORTER RACING</v>
          </cell>
          <cell r="N536" t="str">
            <v>Eesti Jalgratturite Liit</v>
          </cell>
          <cell r="O536">
            <v>80057497</v>
          </cell>
          <cell r="P536" t="str">
            <v>Aktiivne/kehtib</v>
          </cell>
        </row>
        <row r="537">
          <cell r="A537">
            <v>2014463</v>
          </cell>
          <cell r="B537">
            <v>10131869157</v>
          </cell>
          <cell r="C537" t="str">
            <v>Egert Tammeleht</v>
          </cell>
          <cell r="D537" t="str">
            <v>Egert</v>
          </cell>
          <cell r="E537" t="str">
            <v>Tammeleht</v>
          </cell>
          <cell r="F537">
            <v>50904287022</v>
          </cell>
          <cell r="G537" t="str">
            <v>Eesti</v>
          </cell>
          <cell r="H537">
            <v>2009</v>
          </cell>
          <cell r="I537" t="str">
            <v>M14</v>
          </cell>
          <cell r="J537">
            <v>45006</v>
          </cell>
          <cell r="K537">
            <v>45291</v>
          </cell>
          <cell r="L537" t="str">
            <v>POR</v>
          </cell>
          <cell r="M537" t="str">
            <v>PORTER RACING</v>
          </cell>
          <cell r="N537" t="str">
            <v>Eesti Jalgratturite Liit</v>
          </cell>
          <cell r="O537">
            <v>80057497</v>
          </cell>
          <cell r="P537" t="str">
            <v>Aktiivne/kehtib</v>
          </cell>
        </row>
        <row r="538">
          <cell r="A538">
            <v>2012203</v>
          </cell>
          <cell r="B538">
            <v>10116802431</v>
          </cell>
          <cell r="C538" t="str">
            <v>Hugo-Hendrik Orav</v>
          </cell>
          <cell r="D538" t="str">
            <v>Hugo-Hendrik</v>
          </cell>
          <cell r="E538" t="str">
            <v>Orav</v>
          </cell>
          <cell r="F538">
            <v>50801047019</v>
          </cell>
          <cell r="G538" t="str">
            <v>Eesti</v>
          </cell>
          <cell r="H538">
            <v>2008</v>
          </cell>
          <cell r="I538" t="str">
            <v>M16</v>
          </cell>
          <cell r="J538">
            <v>45006</v>
          </cell>
          <cell r="K538">
            <v>45291</v>
          </cell>
          <cell r="L538" t="str">
            <v>POR</v>
          </cell>
          <cell r="M538" t="str">
            <v>PORTER RACING</v>
          </cell>
          <cell r="N538" t="str">
            <v>Eesti Jalgratturite Liit</v>
          </cell>
          <cell r="O538">
            <v>80057497</v>
          </cell>
          <cell r="P538" t="str">
            <v>Aktiivne/kehtib</v>
          </cell>
        </row>
        <row r="539">
          <cell r="A539">
            <v>2004499</v>
          </cell>
          <cell r="B539">
            <v>10080386712</v>
          </cell>
          <cell r="C539" t="str">
            <v>Marten Konga</v>
          </cell>
          <cell r="D539" t="str">
            <v>Marten</v>
          </cell>
          <cell r="E539" t="str">
            <v>Konga</v>
          </cell>
          <cell r="F539">
            <v>50803057112</v>
          </cell>
          <cell r="G539" t="str">
            <v>Eesti</v>
          </cell>
          <cell r="H539">
            <v>2008</v>
          </cell>
          <cell r="I539" t="str">
            <v>M16</v>
          </cell>
          <cell r="J539">
            <v>45006</v>
          </cell>
          <cell r="K539">
            <v>45291</v>
          </cell>
          <cell r="L539" t="str">
            <v>POR</v>
          </cell>
          <cell r="M539" t="str">
            <v>PORTER RACING</v>
          </cell>
          <cell r="N539" t="str">
            <v>Eesti Jalgratturite Liit</v>
          </cell>
          <cell r="O539">
            <v>80057497</v>
          </cell>
          <cell r="P539" t="str">
            <v>Aktiivne/kehtib</v>
          </cell>
        </row>
        <row r="540">
          <cell r="A540">
            <v>2014832</v>
          </cell>
          <cell r="B540">
            <v>10132679008</v>
          </cell>
          <cell r="C540" t="str">
            <v>Mihkel Arro</v>
          </cell>
          <cell r="D540" t="str">
            <v>Mihkel</v>
          </cell>
          <cell r="E540" t="str">
            <v>Arro</v>
          </cell>
          <cell r="F540">
            <v>50804220238</v>
          </cell>
          <cell r="G540" t="str">
            <v>Eesti</v>
          </cell>
          <cell r="H540">
            <v>2008</v>
          </cell>
          <cell r="I540" t="str">
            <v>M16</v>
          </cell>
          <cell r="J540">
            <v>45006</v>
          </cell>
          <cell r="K540">
            <v>45291</v>
          </cell>
          <cell r="L540" t="str">
            <v>POR</v>
          </cell>
          <cell r="M540" t="str">
            <v>PORTER RACING</v>
          </cell>
          <cell r="N540" t="str">
            <v>Eesti Jalgratturite Liit</v>
          </cell>
          <cell r="O540">
            <v>80057497</v>
          </cell>
          <cell r="P540" t="str">
            <v>Aktiivne/kehtib</v>
          </cell>
        </row>
        <row r="541">
          <cell r="A541">
            <v>2013095</v>
          </cell>
          <cell r="B541">
            <v>10120549257</v>
          </cell>
          <cell r="C541" t="str">
            <v>Laur Tammin</v>
          </cell>
          <cell r="D541" t="str">
            <v>Laur</v>
          </cell>
          <cell r="E541" t="str">
            <v>Tammin</v>
          </cell>
          <cell r="F541">
            <v>50711207026</v>
          </cell>
          <cell r="G541" t="str">
            <v>Eesti</v>
          </cell>
          <cell r="H541">
            <v>2007</v>
          </cell>
          <cell r="I541" t="str">
            <v>M16</v>
          </cell>
          <cell r="J541">
            <v>45006</v>
          </cell>
          <cell r="K541">
            <v>45291</v>
          </cell>
          <cell r="L541" t="str">
            <v>POR</v>
          </cell>
          <cell r="M541" t="str">
            <v>PORTER RACING</v>
          </cell>
          <cell r="N541" t="str">
            <v>Eesti Jalgratturite Liit</v>
          </cell>
          <cell r="O541">
            <v>80057497</v>
          </cell>
          <cell r="P541" t="str">
            <v>Aktiivne/kehtib</v>
          </cell>
        </row>
        <row r="542">
          <cell r="A542">
            <v>2012193</v>
          </cell>
          <cell r="B542">
            <v>10116802532</v>
          </cell>
          <cell r="C542" t="str">
            <v>Gregor Vain</v>
          </cell>
          <cell r="D542" t="str">
            <v>Gregor</v>
          </cell>
          <cell r="E542" t="str">
            <v>Vain</v>
          </cell>
          <cell r="F542">
            <v>50702167019</v>
          </cell>
          <cell r="G542" t="str">
            <v>Eesti</v>
          </cell>
          <cell r="H542">
            <v>2007</v>
          </cell>
          <cell r="I542" t="str">
            <v>M16</v>
          </cell>
          <cell r="J542">
            <v>45006</v>
          </cell>
          <cell r="K542">
            <v>45291</v>
          </cell>
          <cell r="L542" t="str">
            <v>POR</v>
          </cell>
          <cell r="M542" t="str">
            <v>PORTER RACING</v>
          </cell>
          <cell r="N542" t="str">
            <v>Eesti Jalgratturite Liit</v>
          </cell>
          <cell r="O542">
            <v>80057497</v>
          </cell>
          <cell r="P542" t="str">
            <v>Aktiivne/kehtib</v>
          </cell>
        </row>
        <row r="543">
          <cell r="A543">
            <v>2006811</v>
          </cell>
          <cell r="B543">
            <v>10083370369</v>
          </cell>
          <cell r="C543" t="str">
            <v>Oleg Vassiljev</v>
          </cell>
          <cell r="D543" t="str">
            <v>Oleg</v>
          </cell>
          <cell r="E543" t="str">
            <v>Vassiljev</v>
          </cell>
          <cell r="F543">
            <v>36001050273</v>
          </cell>
          <cell r="G543" t="str">
            <v>Eesti</v>
          </cell>
          <cell r="H543">
            <v>1960</v>
          </cell>
          <cell r="I543" t="str">
            <v>M60-64</v>
          </cell>
          <cell r="J543">
            <v>45006</v>
          </cell>
          <cell r="K543">
            <v>45291</v>
          </cell>
          <cell r="L543" t="str">
            <v>KJK</v>
          </cell>
          <cell r="M543" t="str">
            <v>MTÜ KALEVI JALGRATTAKOOL</v>
          </cell>
          <cell r="N543" t="str">
            <v>Eesti Jalgratturite Liit</v>
          </cell>
          <cell r="O543">
            <v>80057497</v>
          </cell>
          <cell r="P543" t="str">
            <v>Aktiivne/kehtib</v>
          </cell>
        </row>
        <row r="544">
          <cell r="A544">
            <v>2011631</v>
          </cell>
          <cell r="B544">
            <v>10107705245</v>
          </cell>
          <cell r="C544" t="str">
            <v>Mariann Koik</v>
          </cell>
          <cell r="D544" t="str">
            <v>Mariann</v>
          </cell>
          <cell r="E544" t="str">
            <v>Koik</v>
          </cell>
          <cell r="F544">
            <v>60711297068</v>
          </cell>
          <cell r="G544" t="str">
            <v>Eesti</v>
          </cell>
          <cell r="H544">
            <v>2007</v>
          </cell>
          <cell r="I544" t="str">
            <v>N16</v>
          </cell>
          <cell r="J544">
            <v>45006</v>
          </cell>
          <cell r="K544">
            <v>45291</v>
          </cell>
          <cell r="L544" t="str">
            <v>POR</v>
          </cell>
          <cell r="M544" t="str">
            <v>PORTER RACING</v>
          </cell>
          <cell r="N544" t="str">
            <v>Eesti Jalgratturite Liit</v>
          </cell>
          <cell r="O544">
            <v>80057497</v>
          </cell>
          <cell r="P544" t="str">
            <v>Aktiivne/kehtib</v>
          </cell>
        </row>
        <row r="545">
          <cell r="A545">
            <v>2000781</v>
          </cell>
          <cell r="B545">
            <v>10063674319</v>
          </cell>
          <cell r="C545" t="str">
            <v>Silvia Türkson</v>
          </cell>
          <cell r="D545" t="str">
            <v>Silvia</v>
          </cell>
          <cell r="E545" t="str">
            <v>Türkson</v>
          </cell>
          <cell r="F545">
            <v>60202010813</v>
          </cell>
          <cell r="G545" t="str">
            <v>Eesti</v>
          </cell>
          <cell r="H545">
            <v>2002</v>
          </cell>
          <cell r="I545" t="str">
            <v>NU</v>
          </cell>
          <cell r="J545">
            <v>45006</v>
          </cell>
          <cell r="K545">
            <v>45291</v>
          </cell>
          <cell r="L545" t="str">
            <v>POR</v>
          </cell>
          <cell r="M545" t="str">
            <v>PORTER RACING</v>
          </cell>
          <cell r="N545" t="str">
            <v>Eesti Jalgratturite Liit</v>
          </cell>
          <cell r="O545">
            <v>80057497</v>
          </cell>
          <cell r="P545" t="str">
            <v>Aktiivne/kehtib</v>
          </cell>
        </row>
        <row r="546">
          <cell r="A546">
            <v>2012931</v>
          </cell>
          <cell r="B546">
            <v>10119123660</v>
          </cell>
          <cell r="C546" t="str">
            <v>Siim Savik</v>
          </cell>
          <cell r="D546" t="str">
            <v>Siim</v>
          </cell>
          <cell r="E546" t="str">
            <v>Savik</v>
          </cell>
          <cell r="F546">
            <v>50511112711</v>
          </cell>
          <cell r="G546" t="str">
            <v>Eesti</v>
          </cell>
          <cell r="H546">
            <v>2005</v>
          </cell>
          <cell r="I546" t="str">
            <v>MJ</v>
          </cell>
          <cell r="J546">
            <v>45005</v>
          </cell>
          <cell r="K546">
            <v>45291</v>
          </cell>
          <cell r="L546" t="str">
            <v>PJK</v>
          </cell>
          <cell r="M546" t="str">
            <v>PÕLTSAMAA JALGRATTAKLUBI</v>
          </cell>
          <cell r="N546" t="str">
            <v>Eesti Jalgratturite Liit</v>
          </cell>
          <cell r="O546">
            <v>80057497</v>
          </cell>
          <cell r="P546" t="str">
            <v>Aktiivne/kehtib</v>
          </cell>
        </row>
        <row r="547">
          <cell r="A547">
            <v>2000600</v>
          </cell>
          <cell r="B547">
            <v>10063675935</v>
          </cell>
          <cell r="C547" t="str">
            <v>Kert Järva</v>
          </cell>
          <cell r="D547" t="str">
            <v>Kert</v>
          </cell>
          <cell r="E547" t="str">
            <v>Järva</v>
          </cell>
          <cell r="F547">
            <v>50204134917</v>
          </cell>
          <cell r="G547" t="str">
            <v>Eesti</v>
          </cell>
          <cell r="H547">
            <v>2002</v>
          </cell>
          <cell r="I547" t="str">
            <v>MU</v>
          </cell>
          <cell r="J547">
            <v>45005</v>
          </cell>
          <cell r="K547">
            <v>45291</v>
          </cell>
          <cell r="L547" t="str">
            <v>SMA</v>
          </cell>
          <cell r="M547" t="str">
            <v>MTÜ SMART SPORT</v>
          </cell>
          <cell r="N547" t="str">
            <v>Eesti Jalgratturite Liit</v>
          </cell>
          <cell r="O547">
            <v>80057497</v>
          </cell>
          <cell r="P547" t="str">
            <v>Aktiivne/kehtib</v>
          </cell>
        </row>
        <row r="548">
          <cell r="A548">
            <v>2000875</v>
          </cell>
          <cell r="B548">
            <v>10075232877</v>
          </cell>
          <cell r="C548" t="str">
            <v>Hannah Kaljur</v>
          </cell>
          <cell r="D548" t="str">
            <v>Hannah</v>
          </cell>
          <cell r="E548" t="str">
            <v>Kaljur</v>
          </cell>
          <cell r="F548">
            <v>60510284919</v>
          </cell>
          <cell r="G548" t="str">
            <v>Eesti</v>
          </cell>
          <cell r="H548">
            <v>2005</v>
          </cell>
          <cell r="I548" t="str">
            <v>NJ</v>
          </cell>
          <cell r="J548">
            <v>45005</v>
          </cell>
          <cell r="K548">
            <v>45291</v>
          </cell>
          <cell r="L548" t="str">
            <v>SMA</v>
          </cell>
          <cell r="M548" t="str">
            <v>MTÜ SMART SPORT</v>
          </cell>
          <cell r="N548" t="str">
            <v>Eesti Jalgratturite Liit</v>
          </cell>
          <cell r="O548">
            <v>80057497</v>
          </cell>
          <cell r="P548" t="str">
            <v>Aktiivne/kehtib</v>
          </cell>
        </row>
        <row r="549">
          <cell r="A549">
            <v>2004664</v>
          </cell>
          <cell r="B549">
            <v>10080669527</v>
          </cell>
          <cell r="C549" t="str">
            <v>Konrad Kasemaa</v>
          </cell>
          <cell r="D549" t="str">
            <v>Konrad</v>
          </cell>
          <cell r="E549" t="str">
            <v>Kasemaa</v>
          </cell>
          <cell r="F549">
            <v>51003257065</v>
          </cell>
          <cell r="G549" t="str">
            <v>Eesti</v>
          </cell>
          <cell r="H549">
            <v>2010</v>
          </cell>
          <cell r="I549" t="str">
            <v>M14</v>
          </cell>
          <cell r="J549">
            <v>45003</v>
          </cell>
          <cell r="K549">
            <v>45291</v>
          </cell>
          <cell r="L549" t="str">
            <v>BMT</v>
          </cell>
          <cell r="M549" t="str">
            <v>BMX Tallinn MTÜ</v>
          </cell>
          <cell r="N549" t="str">
            <v>Eesti Jalgratturite Liit</v>
          </cell>
          <cell r="O549">
            <v>80057497</v>
          </cell>
          <cell r="P549" t="str">
            <v>Aktiivne/kehtib</v>
          </cell>
        </row>
        <row r="550">
          <cell r="A550">
            <v>2001968</v>
          </cell>
          <cell r="B550">
            <v>10075560657</v>
          </cell>
          <cell r="C550" t="str">
            <v>Rünno Raadla</v>
          </cell>
          <cell r="D550" t="str">
            <v>Rünno</v>
          </cell>
          <cell r="E550" t="str">
            <v>Raadla</v>
          </cell>
          <cell r="F550">
            <v>50711167062</v>
          </cell>
          <cell r="G550" t="str">
            <v>Eesti</v>
          </cell>
          <cell r="H550">
            <v>2007</v>
          </cell>
          <cell r="I550" t="str">
            <v>M16</v>
          </cell>
          <cell r="J550">
            <v>45003</v>
          </cell>
          <cell r="K550">
            <v>45291</v>
          </cell>
          <cell r="L550" t="str">
            <v>PAR</v>
          </cell>
          <cell r="M550" t="str">
            <v>JALGRATTAKLUBI PARALEPA</v>
          </cell>
          <cell r="N550" t="str">
            <v>Eesti Jalgratturite Liit</v>
          </cell>
          <cell r="O550">
            <v>80057497</v>
          </cell>
          <cell r="P550" t="str">
            <v>Aktiivne/kehtib</v>
          </cell>
        </row>
        <row r="551">
          <cell r="A551">
            <v>2013516</v>
          </cell>
          <cell r="B551">
            <v>10128587729</v>
          </cell>
          <cell r="C551" t="str">
            <v>Norbert Noot</v>
          </cell>
          <cell r="D551" t="str">
            <v>Norbert</v>
          </cell>
          <cell r="E551" t="str">
            <v>Noot</v>
          </cell>
          <cell r="F551">
            <v>50707117140</v>
          </cell>
          <cell r="G551" t="str">
            <v>Eesti</v>
          </cell>
          <cell r="H551">
            <v>2007</v>
          </cell>
          <cell r="I551" t="str">
            <v>M16</v>
          </cell>
          <cell r="J551">
            <v>45003</v>
          </cell>
          <cell r="K551">
            <v>45291</v>
          </cell>
          <cell r="L551" t="str">
            <v>PAR</v>
          </cell>
          <cell r="M551" t="str">
            <v>JALGRATTAKLUBI PARALEPA</v>
          </cell>
          <cell r="N551" t="str">
            <v>Eesti Jalgratturite Liit</v>
          </cell>
          <cell r="O551">
            <v>80057497</v>
          </cell>
          <cell r="P551" t="str">
            <v>Aktiivne/kehtib</v>
          </cell>
        </row>
        <row r="552">
          <cell r="A552">
            <v>2008822</v>
          </cell>
          <cell r="B552">
            <v>10093060770</v>
          </cell>
          <cell r="C552" t="str">
            <v>Raul Opikov</v>
          </cell>
          <cell r="D552" t="str">
            <v>Raul</v>
          </cell>
          <cell r="E552" t="str">
            <v>Opikov</v>
          </cell>
          <cell r="F552">
            <v>50702067046</v>
          </cell>
          <cell r="G552" t="str">
            <v>Eesti</v>
          </cell>
          <cell r="H552">
            <v>2007</v>
          </cell>
          <cell r="I552" t="str">
            <v>M16</v>
          </cell>
          <cell r="J552">
            <v>45003</v>
          </cell>
          <cell r="K552">
            <v>45291</v>
          </cell>
          <cell r="L552" t="str">
            <v>PAR</v>
          </cell>
          <cell r="M552" t="str">
            <v>JALGRATTAKLUBI PARALEPA</v>
          </cell>
          <cell r="N552" t="str">
            <v>Eesti Jalgratturite Liit</v>
          </cell>
          <cell r="O552">
            <v>80057497</v>
          </cell>
          <cell r="P552" t="str">
            <v>Aktiivne/kehtib</v>
          </cell>
        </row>
        <row r="553">
          <cell r="A553">
            <v>2005948</v>
          </cell>
          <cell r="B553">
            <v>10082320749</v>
          </cell>
          <cell r="C553" t="str">
            <v>Kristo Hüdsi</v>
          </cell>
          <cell r="D553" t="str">
            <v>Kristo</v>
          </cell>
          <cell r="E553" t="str">
            <v>Hüdsi</v>
          </cell>
          <cell r="F553">
            <v>38812154717</v>
          </cell>
          <cell r="G553" t="str">
            <v>Eesti</v>
          </cell>
          <cell r="H553">
            <v>1988</v>
          </cell>
          <cell r="I553" t="str">
            <v>M35-39</v>
          </cell>
          <cell r="J553">
            <v>45003</v>
          </cell>
          <cell r="K553">
            <v>45291</v>
          </cell>
          <cell r="L553" t="str">
            <v>PAR</v>
          </cell>
          <cell r="M553" t="str">
            <v>JALGRATTAKLUBI PARALEPA</v>
          </cell>
          <cell r="N553" t="str">
            <v>Eesti Jalgratturite Liit</v>
          </cell>
          <cell r="O553">
            <v>80057497</v>
          </cell>
          <cell r="P553" t="str">
            <v>Aktiivne/kehtib</v>
          </cell>
        </row>
        <row r="554">
          <cell r="A554">
            <v>2000338</v>
          </cell>
          <cell r="B554">
            <v>10009239636</v>
          </cell>
          <cell r="C554" t="str">
            <v>Karl-Arnold Vendelin</v>
          </cell>
          <cell r="D554" t="str">
            <v>Karl-Arnold</v>
          </cell>
          <cell r="E554" t="str">
            <v>Vendelin</v>
          </cell>
          <cell r="F554">
            <v>39611040838</v>
          </cell>
          <cell r="G554" t="str">
            <v>Eesti</v>
          </cell>
          <cell r="H554">
            <v>1996</v>
          </cell>
          <cell r="I554" t="str">
            <v>ME</v>
          </cell>
          <cell r="J554">
            <v>45003</v>
          </cell>
          <cell r="K554">
            <v>45291</v>
          </cell>
          <cell r="L554" t="str">
            <v>PAR</v>
          </cell>
          <cell r="M554" t="str">
            <v>JALGRATTAKLUBI PARALEPA</v>
          </cell>
          <cell r="N554" t="str">
            <v>Eesti Jalgratturite Liit</v>
          </cell>
          <cell r="O554">
            <v>80057497</v>
          </cell>
          <cell r="P554" t="str">
            <v>Aktiivne/kehtib</v>
          </cell>
        </row>
        <row r="555">
          <cell r="A555">
            <v>2008819</v>
          </cell>
          <cell r="B555">
            <v>10093060669</v>
          </cell>
          <cell r="C555" t="str">
            <v>Elar Smirnov</v>
          </cell>
          <cell r="D555" t="str">
            <v>Elar</v>
          </cell>
          <cell r="E555" t="str">
            <v>Smirnov</v>
          </cell>
          <cell r="F555">
            <v>50609247032</v>
          </cell>
          <cell r="G555" t="str">
            <v>Eesti</v>
          </cell>
          <cell r="H555">
            <v>2006</v>
          </cell>
          <cell r="I555" t="str">
            <v>MJ</v>
          </cell>
          <cell r="J555">
            <v>45003</v>
          </cell>
          <cell r="K555">
            <v>45291</v>
          </cell>
          <cell r="L555" t="str">
            <v>PAR</v>
          </cell>
          <cell r="M555" t="str">
            <v>JALGRATTAKLUBI PARALEPA</v>
          </cell>
          <cell r="N555" t="str">
            <v>Eesti Jalgratturite Liit</v>
          </cell>
          <cell r="O555">
            <v>80057497</v>
          </cell>
          <cell r="P555" t="str">
            <v>Aktiivne/kehtib</v>
          </cell>
        </row>
        <row r="556">
          <cell r="A556">
            <v>2007807</v>
          </cell>
          <cell r="B556">
            <v>10084165769</v>
          </cell>
          <cell r="C556" t="str">
            <v>Marii-Isabel Allikberg</v>
          </cell>
          <cell r="D556" t="str">
            <v>Marii-Isabel</v>
          </cell>
          <cell r="E556" t="str">
            <v>Allikberg</v>
          </cell>
          <cell r="F556">
            <v>60403210869</v>
          </cell>
          <cell r="G556" t="str">
            <v>Eesti</v>
          </cell>
          <cell r="H556">
            <v>2004</v>
          </cell>
          <cell r="I556" t="str">
            <v>NU</v>
          </cell>
          <cell r="J556">
            <v>45002</v>
          </cell>
          <cell r="K556">
            <v>45291</v>
          </cell>
          <cell r="L556" t="str">
            <v>KJK</v>
          </cell>
          <cell r="M556" t="str">
            <v>MTÜ KALEVI JALGRATTAKOOL</v>
          </cell>
          <cell r="N556" t="str">
            <v>Eesti Jalgratturite Liit</v>
          </cell>
          <cell r="O556">
            <v>80057497</v>
          </cell>
          <cell r="P556" t="str">
            <v>Aktiivne/kehtib</v>
          </cell>
        </row>
        <row r="557">
          <cell r="A557">
            <v>2012478</v>
          </cell>
          <cell r="B557">
            <v>10118249145</v>
          </cell>
          <cell r="C557" t="str">
            <v>Artur Paluoja</v>
          </cell>
          <cell r="D557" t="str">
            <v>Artur</v>
          </cell>
          <cell r="E557" t="str">
            <v>Paluoja</v>
          </cell>
          <cell r="F557">
            <v>51302150034</v>
          </cell>
          <cell r="G557" t="str">
            <v>Eesti</v>
          </cell>
          <cell r="H557">
            <v>2013</v>
          </cell>
          <cell r="I557" t="str">
            <v>M10</v>
          </cell>
          <cell r="J557">
            <v>45001</v>
          </cell>
          <cell r="K557">
            <v>45291</v>
          </cell>
          <cell r="L557" t="str">
            <v>PEL</v>
          </cell>
          <cell r="M557" t="str">
            <v>MTÜ PELOTON</v>
          </cell>
          <cell r="N557" t="str">
            <v>Eesti Jalgratturite Liit</v>
          </cell>
          <cell r="O557">
            <v>80057497</v>
          </cell>
          <cell r="P557" t="str">
            <v>Aktiivne/kehtib</v>
          </cell>
        </row>
        <row r="558">
          <cell r="A558">
            <v>2000710</v>
          </cell>
          <cell r="B558">
            <v>10075222874</v>
          </cell>
          <cell r="C558" t="str">
            <v>Antti Haljak</v>
          </cell>
          <cell r="D558" t="str">
            <v>Antti</v>
          </cell>
          <cell r="E558" t="str">
            <v>Haljak</v>
          </cell>
          <cell r="F558">
            <v>37803290283</v>
          </cell>
          <cell r="G558" t="str">
            <v>Eesti</v>
          </cell>
          <cell r="H558">
            <v>1978</v>
          </cell>
          <cell r="I558" t="str">
            <v>M45-49</v>
          </cell>
          <cell r="J558">
            <v>45001</v>
          </cell>
          <cell r="K558">
            <v>45291</v>
          </cell>
          <cell r="N558" t="str">
            <v>Eesti Jalgratturite Liit</v>
          </cell>
          <cell r="O558">
            <v>80057497</v>
          </cell>
          <cell r="P558" t="str">
            <v>Aktiivne/kehtib</v>
          </cell>
        </row>
        <row r="559">
          <cell r="A559">
            <v>2013312</v>
          </cell>
          <cell r="B559">
            <v>10126852944</v>
          </cell>
          <cell r="C559" t="str">
            <v>Vadim Smalentsev</v>
          </cell>
          <cell r="D559" t="str">
            <v>Vadim</v>
          </cell>
          <cell r="E559" t="str">
            <v>Smalentsev</v>
          </cell>
          <cell r="F559">
            <v>51002187091</v>
          </cell>
          <cell r="G559" t="str">
            <v>Eesti</v>
          </cell>
          <cell r="H559">
            <v>2010</v>
          </cell>
          <cell r="I559" t="str">
            <v>M14</v>
          </cell>
          <cell r="J559">
            <v>44999</v>
          </cell>
          <cell r="K559">
            <v>45291</v>
          </cell>
          <cell r="L559" t="str">
            <v>NEN</v>
          </cell>
          <cell r="M559" t="str">
            <v>NARVA SPORDIKOOL ENERGIA</v>
          </cell>
          <cell r="N559" t="str">
            <v>Eesti Jalgratturite Liit</v>
          </cell>
          <cell r="O559">
            <v>80057497</v>
          </cell>
          <cell r="P559" t="str">
            <v>Aktiivne/kehtib</v>
          </cell>
        </row>
        <row r="560">
          <cell r="A560">
            <v>2013309</v>
          </cell>
          <cell r="B560">
            <v>10126853045</v>
          </cell>
          <cell r="C560" t="str">
            <v>Anton Avarjaskin</v>
          </cell>
          <cell r="D560" t="str">
            <v>Anton</v>
          </cell>
          <cell r="E560" t="str">
            <v>Avarjaskin</v>
          </cell>
          <cell r="F560">
            <v>50806153711</v>
          </cell>
          <cell r="G560" t="str">
            <v>Eesti</v>
          </cell>
          <cell r="H560">
            <v>2008</v>
          </cell>
          <cell r="I560" t="str">
            <v>M16</v>
          </cell>
          <cell r="J560">
            <v>44999</v>
          </cell>
          <cell r="K560">
            <v>45291</v>
          </cell>
          <cell r="L560" t="str">
            <v>NEN</v>
          </cell>
          <cell r="M560" t="str">
            <v>NARVA SPORDIKOOL ENERGIA</v>
          </cell>
          <cell r="N560" t="str">
            <v>Eesti Jalgratturite Liit</v>
          </cell>
          <cell r="O560">
            <v>80057497</v>
          </cell>
          <cell r="P560" t="str">
            <v>Aktiivne/kehtib</v>
          </cell>
        </row>
        <row r="561">
          <cell r="A561">
            <v>2000671</v>
          </cell>
          <cell r="B561">
            <v>10063675531</v>
          </cell>
          <cell r="C561" t="str">
            <v>Aleksandr Patrenkin</v>
          </cell>
          <cell r="D561" t="str">
            <v>Aleksandr</v>
          </cell>
          <cell r="E561" t="str">
            <v>Patrenkin</v>
          </cell>
          <cell r="F561">
            <v>50101223716</v>
          </cell>
          <cell r="G561" t="str">
            <v>Eesti</v>
          </cell>
          <cell r="H561">
            <v>2001</v>
          </cell>
          <cell r="I561" t="str">
            <v>M19-34</v>
          </cell>
          <cell r="J561">
            <v>44999</v>
          </cell>
          <cell r="K561">
            <v>45291</v>
          </cell>
          <cell r="L561" t="str">
            <v>NEN</v>
          </cell>
          <cell r="M561" t="str">
            <v>NARVA SPORDIKOOL ENERGIA</v>
          </cell>
          <cell r="N561" t="str">
            <v>Eesti Jalgratturite Liit</v>
          </cell>
          <cell r="O561">
            <v>80057497</v>
          </cell>
          <cell r="P561" t="str">
            <v>Aktiivne/kehtib</v>
          </cell>
        </row>
        <row r="562">
          <cell r="A562">
            <v>2013286</v>
          </cell>
          <cell r="B562">
            <v>10126853247</v>
          </cell>
          <cell r="C562" t="str">
            <v>Mark Hrunin</v>
          </cell>
          <cell r="D562" t="str">
            <v>Mark</v>
          </cell>
          <cell r="E562" t="str">
            <v>Hrunin</v>
          </cell>
          <cell r="F562">
            <v>50409113726</v>
          </cell>
          <cell r="G562" t="str">
            <v>Eesti</v>
          </cell>
          <cell r="H562">
            <v>2004</v>
          </cell>
          <cell r="I562" t="str">
            <v>M19-34</v>
          </cell>
          <cell r="J562">
            <v>44999</v>
          </cell>
          <cell r="K562">
            <v>45291</v>
          </cell>
          <cell r="L562" t="str">
            <v>NEN</v>
          </cell>
          <cell r="M562" t="str">
            <v>NARVA SPORDIKOOL ENERGIA</v>
          </cell>
          <cell r="N562" t="str">
            <v>Eesti Jalgratturite Liit</v>
          </cell>
          <cell r="O562">
            <v>80057497</v>
          </cell>
          <cell r="P562" t="str">
            <v>Aktiivne/kehtib</v>
          </cell>
        </row>
        <row r="563">
          <cell r="A563">
            <v>2000668</v>
          </cell>
          <cell r="B563">
            <v>10075222672</v>
          </cell>
          <cell r="C563" t="str">
            <v>Artur Patrenkin</v>
          </cell>
          <cell r="D563" t="str">
            <v>Artur</v>
          </cell>
          <cell r="E563" t="str">
            <v>Patrenkin</v>
          </cell>
          <cell r="F563">
            <v>50611013716</v>
          </cell>
          <cell r="G563" t="str">
            <v>Eesti</v>
          </cell>
          <cell r="H563">
            <v>2006</v>
          </cell>
          <cell r="I563" t="str">
            <v>MJ</v>
          </cell>
          <cell r="J563">
            <v>44999</v>
          </cell>
          <cell r="K563">
            <v>45291</v>
          </cell>
          <cell r="L563" t="str">
            <v>NEN</v>
          </cell>
          <cell r="M563" t="str">
            <v>NARVA SPORDIKOOL ENERGIA</v>
          </cell>
          <cell r="N563" t="str">
            <v>Eesti Jalgratturite Liit</v>
          </cell>
          <cell r="O563">
            <v>80057497</v>
          </cell>
          <cell r="P563" t="str">
            <v>Aktiivne/kehtib</v>
          </cell>
        </row>
        <row r="564">
          <cell r="A564">
            <v>2010849</v>
          </cell>
          <cell r="B564">
            <v>10106926922</v>
          </cell>
          <cell r="C564" t="str">
            <v>Oskar Kruus</v>
          </cell>
          <cell r="D564" t="str">
            <v>Oskar</v>
          </cell>
          <cell r="E564" t="str">
            <v>Kruus</v>
          </cell>
          <cell r="F564">
            <v>51404200034</v>
          </cell>
          <cell r="G564" t="str">
            <v>Eesti</v>
          </cell>
          <cell r="H564">
            <v>2014</v>
          </cell>
          <cell r="I564" t="str">
            <v>M10</v>
          </cell>
          <cell r="J564">
            <v>44998</v>
          </cell>
          <cell r="K564">
            <v>45291</v>
          </cell>
          <cell r="L564" t="str">
            <v>PEL</v>
          </cell>
          <cell r="M564" t="str">
            <v>MTÜ PELOTON</v>
          </cell>
          <cell r="N564" t="str">
            <v>Eesti Jalgratturite Liit</v>
          </cell>
          <cell r="O564">
            <v>80057497</v>
          </cell>
          <cell r="P564" t="str">
            <v>Aktiivne/kehtib</v>
          </cell>
        </row>
        <row r="565">
          <cell r="A565">
            <v>2012397</v>
          </cell>
          <cell r="B565">
            <v>10118248438</v>
          </cell>
          <cell r="C565" t="str">
            <v>Andre Oja</v>
          </cell>
          <cell r="D565" t="str">
            <v>Andre</v>
          </cell>
          <cell r="E565" t="str">
            <v>Oja</v>
          </cell>
          <cell r="F565">
            <v>38412246023</v>
          </cell>
          <cell r="G565" t="str">
            <v>Eesti</v>
          </cell>
          <cell r="H565">
            <v>1984</v>
          </cell>
          <cell r="I565" t="str">
            <v>ME</v>
          </cell>
          <cell r="J565">
            <v>44997</v>
          </cell>
          <cell r="K565">
            <v>45291</v>
          </cell>
          <cell r="N565" t="str">
            <v>Eesti Jalgratturite Liit</v>
          </cell>
          <cell r="O565">
            <v>80057497</v>
          </cell>
          <cell r="P565" t="str">
            <v>Aktiivne/kehtib</v>
          </cell>
        </row>
        <row r="566">
          <cell r="A566">
            <v>2011699</v>
          </cell>
          <cell r="B566">
            <v>10111049725</v>
          </cell>
          <cell r="C566" t="str">
            <v>Karl Pauskar</v>
          </cell>
          <cell r="D566" t="str">
            <v>Karl</v>
          </cell>
          <cell r="E566" t="str">
            <v>Pauskar</v>
          </cell>
          <cell r="F566">
            <v>51308030011</v>
          </cell>
          <cell r="G566" t="str">
            <v>Eesti</v>
          </cell>
          <cell r="H566">
            <v>2013</v>
          </cell>
          <cell r="I566" t="str">
            <v>M10</v>
          </cell>
          <cell r="J566">
            <v>44995</v>
          </cell>
          <cell r="K566">
            <v>45291</v>
          </cell>
          <cell r="L566" t="str">
            <v>BMT</v>
          </cell>
          <cell r="M566" t="str">
            <v>BMX Tallinn MTÜ</v>
          </cell>
          <cell r="N566" t="str">
            <v>Eesti Jalgratturite Liit</v>
          </cell>
          <cell r="O566">
            <v>80057497</v>
          </cell>
          <cell r="P566" t="str">
            <v>Aktiivne/kehtib</v>
          </cell>
        </row>
        <row r="567">
          <cell r="A567">
            <v>2013053</v>
          </cell>
          <cell r="B567">
            <v>10119678984</v>
          </cell>
          <cell r="C567" t="str">
            <v>Oliver Pauskar</v>
          </cell>
          <cell r="D567" t="str">
            <v>Oliver</v>
          </cell>
          <cell r="E567" t="str">
            <v>Pauskar</v>
          </cell>
          <cell r="F567">
            <v>51203140034</v>
          </cell>
          <cell r="G567" t="str">
            <v>Eesti</v>
          </cell>
          <cell r="H567">
            <v>2012</v>
          </cell>
          <cell r="I567" t="str">
            <v>M12</v>
          </cell>
          <cell r="J567">
            <v>44995</v>
          </cell>
          <cell r="K567">
            <v>45291</v>
          </cell>
          <cell r="L567" t="str">
            <v>BMT</v>
          </cell>
          <cell r="M567" t="str">
            <v>BMX Tallinn MTÜ</v>
          </cell>
          <cell r="N567" t="str">
            <v>Eesti Jalgratturite Liit</v>
          </cell>
          <cell r="O567">
            <v>80057497</v>
          </cell>
          <cell r="P567" t="str">
            <v>Aktiivne/kehtib</v>
          </cell>
        </row>
        <row r="568">
          <cell r="A568">
            <v>2014447</v>
          </cell>
          <cell r="B568">
            <v>10131776100</v>
          </cell>
          <cell r="C568" t="str">
            <v>Georg Salupuu</v>
          </cell>
          <cell r="D568" t="str">
            <v>Georg</v>
          </cell>
          <cell r="E568" t="str">
            <v>Salupuu</v>
          </cell>
          <cell r="F568">
            <v>51008080026</v>
          </cell>
          <cell r="G568" t="str">
            <v>Eesti</v>
          </cell>
          <cell r="H568">
            <v>2010</v>
          </cell>
          <cell r="I568" t="str">
            <v>M14</v>
          </cell>
          <cell r="J568">
            <v>44993</v>
          </cell>
          <cell r="K568">
            <v>45291</v>
          </cell>
          <cell r="L568" t="str">
            <v>KRK</v>
          </cell>
          <cell r="M568" t="str">
            <v>MTÜ KUUSALU RATTAKLUBI</v>
          </cell>
          <cell r="N568" t="str">
            <v>Eesti Jalgratturite Liit</v>
          </cell>
          <cell r="O568">
            <v>80057497</v>
          </cell>
          <cell r="P568" t="str">
            <v>Aktiivne/kehtib</v>
          </cell>
        </row>
        <row r="569">
          <cell r="A569">
            <v>2012164</v>
          </cell>
          <cell r="B569">
            <v>10116734935</v>
          </cell>
          <cell r="C569" t="str">
            <v>Sten Erik Soiver</v>
          </cell>
          <cell r="D569" t="str">
            <v>Sten Erik</v>
          </cell>
          <cell r="E569" t="str">
            <v>Soiver</v>
          </cell>
          <cell r="F569">
            <v>50812077049</v>
          </cell>
          <cell r="G569" t="str">
            <v>Eesti</v>
          </cell>
          <cell r="H569">
            <v>2008</v>
          </cell>
          <cell r="I569" t="str">
            <v>M16</v>
          </cell>
          <cell r="J569">
            <v>44993</v>
          </cell>
          <cell r="K569">
            <v>45291</v>
          </cell>
          <cell r="L569" t="str">
            <v>KRK</v>
          </cell>
          <cell r="M569" t="str">
            <v>MTÜ KUUSALU RATTAKLUBI</v>
          </cell>
          <cell r="N569" t="str">
            <v>Eesti Jalgratturite Liit</v>
          </cell>
          <cell r="O569">
            <v>80057497</v>
          </cell>
          <cell r="P569" t="str">
            <v>Aktiivne/kehtib</v>
          </cell>
        </row>
        <row r="570">
          <cell r="A570">
            <v>2009698</v>
          </cell>
          <cell r="B570">
            <v>10096231256</v>
          </cell>
          <cell r="C570" t="str">
            <v>Herlen Kajo</v>
          </cell>
          <cell r="D570" t="str">
            <v>Herlen</v>
          </cell>
          <cell r="E570" t="str">
            <v>Kajo</v>
          </cell>
          <cell r="F570">
            <v>50803300274</v>
          </cell>
          <cell r="G570" t="str">
            <v>Eesti</v>
          </cell>
          <cell r="H570">
            <v>2008</v>
          </cell>
          <cell r="I570" t="str">
            <v>M16</v>
          </cell>
          <cell r="J570">
            <v>44993</v>
          </cell>
          <cell r="K570">
            <v>45291</v>
          </cell>
          <cell r="L570" t="str">
            <v>KRK</v>
          </cell>
          <cell r="M570" t="str">
            <v>MTÜ KUUSALU RATTAKLUBI</v>
          </cell>
          <cell r="N570" t="str">
            <v>Eesti Jalgratturite Liit</v>
          </cell>
          <cell r="O570">
            <v>80057497</v>
          </cell>
          <cell r="P570" t="str">
            <v>Aktiivne/kehtib</v>
          </cell>
        </row>
        <row r="571">
          <cell r="A571">
            <v>2007962</v>
          </cell>
          <cell r="B571">
            <v>10084601966</v>
          </cell>
          <cell r="C571" t="str">
            <v>Markus Aleksander Saar</v>
          </cell>
          <cell r="D571" t="str">
            <v>Markus Aleksander</v>
          </cell>
          <cell r="E571" t="str">
            <v>Saar</v>
          </cell>
          <cell r="F571">
            <v>50802117086</v>
          </cell>
          <cell r="G571" t="str">
            <v>Eesti</v>
          </cell>
          <cell r="H571">
            <v>2008</v>
          </cell>
          <cell r="I571" t="str">
            <v>M16</v>
          </cell>
          <cell r="J571">
            <v>44993</v>
          </cell>
          <cell r="K571">
            <v>45291</v>
          </cell>
          <cell r="L571" t="str">
            <v>KRK</v>
          </cell>
          <cell r="M571" t="str">
            <v>MTÜ KUUSALU RATTAKLUBI</v>
          </cell>
          <cell r="N571" t="str">
            <v>Eesti Jalgratturite Liit</v>
          </cell>
          <cell r="O571">
            <v>80057497</v>
          </cell>
          <cell r="P571" t="str">
            <v>Aktiivne/kehtib</v>
          </cell>
        </row>
        <row r="572">
          <cell r="A572">
            <v>2007535</v>
          </cell>
          <cell r="B572">
            <v>10083954591</v>
          </cell>
          <cell r="C572" t="str">
            <v>Andreas Vilbaste</v>
          </cell>
          <cell r="D572" t="str">
            <v>Andreas</v>
          </cell>
          <cell r="E572" t="str">
            <v>Vilbaste</v>
          </cell>
          <cell r="F572">
            <v>50710177020</v>
          </cell>
          <cell r="G572" t="str">
            <v>Eesti</v>
          </cell>
          <cell r="H572">
            <v>2007</v>
          </cell>
          <cell r="I572" t="str">
            <v>M16</v>
          </cell>
          <cell r="J572">
            <v>44993</v>
          </cell>
          <cell r="K572">
            <v>45291</v>
          </cell>
          <cell r="L572" t="str">
            <v>KRK</v>
          </cell>
          <cell r="M572" t="str">
            <v>MTÜ KUUSALU RATTAKLUBI</v>
          </cell>
          <cell r="N572" t="str">
            <v>Eesti Jalgratturite Liit</v>
          </cell>
          <cell r="O572">
            <v>80057497</v>
          </cell>
          <cell r="P572" t="str">
            <v>Aktiivne/kehtib</v>
          </cell>
        </row>
        <row r="573">
          <cell r="A573">
            <v>2009685</v>
          </cell>
          <cell r="B573">
            <v>10096231357</v>
          </cell>
          <cell r="C573" t="str">
            <v>Ruben Käärst</v>
          </cell>
          <cell r="D573" t="str">
            <v>Ruben</v>
          </cell>
          <cell r="E573" t="str">
            <v>Käärst</v>
          </cell>
          <cell r="F573">
            <v>50705037018</v>
          </cell>
          <cell r="G573" t="str">
            <v>Eesti</v>
          </cell>
          <cell r="H573">
            <v>2007</v>
          </cell>
          <cell r="I573" t="str">
            <v>M16</v>
          </cell>
          <cell r="J573">
            <v>44993</v>
          </cell>
          <cell r="K573">
            <v>45291</v>
          </cell>
          <cell r="L573" t="str">
            <v>KRK</v>
          </cell>
          <cell r="M573" t="str">
            <v>MTÜ KUUSALU RATTAKLUBI</v>
          </cell>
          <cell r="N573" t="str">
            <v>Eesti Jalgratturite Liit</v>
          </cell>
          <cell r="O573">
            <v>80057497</v>
          </cell>
          <cell r="P573" t="str">
            <v>Aktiivne/kehtib</v>
          </cell>
        </row>
        <row r="574">
          <cell r="A574">
            <v>2000105</v>
          </cell>
          <cell r="B574">
            <v>10004727419</v>
          </cell>
          <cell r="C574" t="str">
            <v>Alo Jakin</v>
          </cell>
          <cell r="D574" t="str">
            <v>Alo</v>
          </cell>
          <cell r="E574" t="str">
            <v>Jakin</v>
          </cell>
          <cell r="F574">
            <v>38611142755</v>
          </cell>
          <cell r="G574" t="str">
            <v>Eesti</v>
          </cell>
          <cell r="H574">
            <v>1986</v>
          </cell>
          <cell r="I574" t="str">
            <v>ME</v>
          </cell>
          <cell r="J574">
            <v>44993</v>
          </cell>
          <cell r="K574">
            <v>45291</v>
          </cell>
          <cell r="L574" t="str">
            <v>PEL</v>
          </cell>
          <cell r="M574" t="str">
            <v>MTÜ PELOTON</v>
          </cell>
          <cell r="N574" t="str">
            <v>Eesti Jalgratturite Liit</v>
          </cell>
          <cell r="O574">
            <v>80057497</v>
          </cell>
          <cell r="P574" t="str">
            <v>Aktiivne/kehtib</v>
          </cell>
        </row>
        <row r="575">
          <cell r="A575">
            <v>2001609</v>
          </cell>
          <cell r="B575">
            <v>10006888192</v>
          </cell>
          <cell r="C575" t="str">
            <v>Jörgen Matt</v>
          </cell>
          <cell r="D575" t="str">
            <v>Jörgen</v>
          </cell>
          <cell r="E575" t="str">
            <v>Matt</v>
          </cell>
          <cell r="F575">
            <v>39202060035</v>
          </cell>
          <cell r="G575" t="str">
            <v>Eesti</v>
          </cell>
          <cell r="H575">
            <v>1992</v>
          </cell>
          <cell r="I575" t="str">
            <v>ME</v>
          </cell>
          <cell r="J575">
            <v>44993</v>
          </cell>
          <cell r="K575">
            <v>45291</v>
          </cell>
          <cell r="L575" t="str">
            <v>PEL</v>
          </cell>
          <cell r="M575" t="str">
            <v>MTÜ PELOTON</v>
          </cell>
          <cell r="N575" t="str">
            <v>Eesti Jalgratturite Liit</v>
          </cell>
          <cell r="O575">
            <v>80057497</v>
          </cell>
          <cell r="P575" t="str">
            <v>Aktiivne/kehtib</v>
          </cell>
        </row>
        <row r="576">
          <cell r="A576">
            <v>2007519</v>
          </cell>
          <cell r="B576">
            <v>10083954389</v>
          </cell>
          <cell r="C576" t="str">
            <v>Mauro Erik Saar</v>
          </cell>
          <cell r="D576" t="str">
            <v>Mauro Erik</v>
          </cell>
          <cell r="E576" t="str">
            <v>Saar</v>
          </cell>
          <cell r="F576">
            <v>50610067037</v>
          </cell>
          <cell r="G576" t="str">
            <v>Eesti</v>
          </cell>
          <cell r="H576">
            <v>2006</v>
          </cell>
          <cell r="I576" t="str">
            <v>MJ</v>
          </cell>
          <cell r="J576">
            <v>44993</v>
          </cell>
          <cell r="K576">
            <v>45291</v>
          </cell>
          <cell r="L576" t="str">
            <v>KRK</v>
          </cell>
          <cell r="M576" t="str">
            <v>MTÜ KUUSALU RATTAKLUBI</v>
          </cell>
          <cell r="N576" t="str">
            <v>Eesti Jalgratturite Liit</v>
          </cell>
          <cell r="O576">
            <v>80057497</v>
          </cell>
          <cell r="P576" t="str">
            <v>Aktiivne/kehtib</v>
          </cell>
        </row>
        <row r="577">
          <cell r="A577">
            <v>2008453</v>
          </cell>
          <cell r="B577">
            <v>10089847545</v>
          </cell>
          <cell r="C577" t="str">
            <v>Evar Saul</v>
          </cell>
          <cell r="D577" t="str">
            <v>Evar</v>
          </cell>
          <cell r="E577" t="str">
            <v>Saul</v>
          </cell>
          <cell r="F577">
            <v>50511010814</v>
          </cell>
          <cell r="G577" t="str">
            <v>Eesti</v>
          </cell>
          <cell r="H577">
            <v>2005</v>
          </cell>
          <cell r="I577" t="str">
            <v>MJ</v>
          </cell>
          <cell r="J577">
            <v>44993</v>
          </cell>
          <cell r="K577">
            <v>45291</v>
          </cell>
          <cell r="L577" t="str">
            <v>KRK</v>
          </cell>
          <cell r="M577" t="str">
            <v>MTÜ KUUSALU RATTAKLUBI</v>
          </cell>
          <cell r="N577" t="str">
            <v>Eesti Jalgratturite Liit</v>
          </cell>
          <cell r="O577">
            <v>80057497</v>
          </cell>
          <cell r="P577" t="str">
            <v>Aktiivne/kehtib</v>
          </cell>
        </row>
        <row r="578">
          <cell r="A578">
            <v>2001599</v>
          </cell>
          <cell r="B578">
            <v>10075559849</v>
          </cell>
          <cell r="C578" t="str">
            <v>Oliver Rüster</v>
          </cell>
          <cell r="D578" t="str">
            <v>Oliver</v>
          </cell>
          <cell r="E578" t="str">
            <v>Rüster</v>
          </cell>
          <cell r="F578">
            <v>50506092727</v>
          </cell>
          <cell r="G578" t="str">
            <v>Eesti</v>
          </cell>
          <cell r="H578">
            <v>2005</v>
          </cell>
          <cell r="I578" t="str">
            <v>MJ</v>
          </cell>
          <cell r="J578">
            <v>44993</v>
          </cell>
          <cell r="K578">
            <v>45291</v>
          </cell>
          <cell r="L578" t="str">
            <v>PEL</v>
          </cell>
          <cell r="M578" t="str">
            <v>MTÜ PELOTON</v>
          </cell>
          <cell r="N578" t="str">
            <v>Eesti Jalgratturite Liit</v>
          </cell>
          <cell r="O578">
            <v>80057497</v>
          </cell>
          <cell r="P578" t="str">
            <v>Aktiivne/kehtib</v>
          </cell>
        </row>
        <row r="579">
          <cell r="A579">
            <v>2015022</v>
          </cell>
          <cell r="B579">
            <v>10140200144</v>
          </cell>
          <cell r="C579" t="str">
            <v>Laura-Liis Juursalu</v>
          </cell>
          <cell r="D579" t="str">
            <v>Laura-Liis</v>
          </cell>
          <cell r="E579" t="str">
            <v>Juursalu</v>
          </cell>
          <cell r="F579">
            <v>48006234223</v>
          </cell>
          <cell r="G579" t="str">
            <v>Eesti</v>
          </cell>
          <cell r="H579">
            <v>1980</v>
          </cell>
          <cell r="I579" t="str">
            <v>N40-44</v>
          </cell>
          <cell r="J579">
            <v>44993</v>
          </cell>
          <cell r="K579">
            <v>45291</v>
          </cell>
          <cell r="M579" t="str">
            <v>Suusaklubi Jõulu</v>
          </cell>
          <cell r="N579" t="str">
            <v>Eesti Jalgratturite Liit</v>
          </cell>
          <cell r="O579">
            <v>80057497</v>
          </cell>
          <cell r="P579" t="str">
            <v>Aktiivne/kehtib</v>
          </cell>
        </row>
        <row r="580">
          <cell r="A580">
            <v>2003458</v>
          </cell>
          <cell r="B580">
            <v>10063680076</v>
          </cell>
          <cell r="C580" t="str">
            <v>Georg Sarap</v>
          </cell>
          <cell r="D580" t="str">
            <v>Georg</v>
          </cell>
          <cell r="E580" t="str">
            <v>Sarap</v>
          </cell>
          <cell r="F580">
            <v>38407050253</v>
          </cell>
          <cell r="G580" t="str">
            <v>Eesti</v>
          </cell>
          <cell r="H580">
            <v>1984</v>
          </cell>
          <cell r="I580" t="str">
            <v>M35-39</v>
          </cell>
          <cell r="J580">
            <v>44992</v>
          </cell>
          <cell r="K580">
            <v>45291</v>
          </cell>
          <cell r="L580" t="str">
            <v>VIK</v>
          </cell>
          <cell r="M580" t="str">
            <v>VIKO JALGRATTAKLUBI</v>
          </cell>
          <cell r="N580" t="str">
            <v>Eesti Jalgratturite Liit</v>
          </cell>
          <cell r="O580">
            <v>80057497</v>
          </cell>
          <cell r="P580" t="str">
            <v>Aktiivne/kehtib</v>
          </cell>
        </row>
        <row r="581">
          <cell r="A581">
            <v>2014735</v>
          </cell>
          <cell r="B581">
            <v>10132527040</v>
          </cell>
          <cell r="C581" t="str">
            <v>Nele Ohmann</v>
          </cell>
          <cell r="D581" t="str">
            <v>Nele</v>
          </cell>
          <cell r="E581" t="str">
            <v>Ohmann</v>
          </cell>
          <cell r="F581">
            <v>48101065719</v>
          </cell>
          <cell r="G581" t="str">
            <v>Eesti</v>
          </cell>
          <cell r="H581">
            <v>1981</v>
          </cell>
          <cell r="I581" t="str">
            <v>NE</v>
          </cell>
          <cell r="J581">
            <v>44992</v>
          </cell>
          <cell r="K581">
            <v>45291</v>
          </cell>
          <cell r="L581" t="str">
            <v>CFC</v>
          </cell>
          <cell r="M581" t="str">
            <v>Spordiklubi CFC</v>
          </cell>
          <cell r="N581" t="str">
            <v>Eesti Jalgratturite Liit</v>
          </cell>
          <cell r="O581">
            <v>80057497</v>
          </cell>
          <cell r="P581" t="str">
            <v>Aktiivne/kehtib</v>
          </cell>
        </row>
        <row r="582">
          <cell r="A582">
            <v>2015019</v>
          </cell>
          <cell r="B582">
            <v>10140126584</v>
          </cell>
          <cell r="C582" t="str">
            <v>Romet Veider</v>
          </cell>
          <cell r="D582" t="str">
            <v>Romet</v>
          </cell>
          <cell r="E582" t="str">
            <v>Veider</v>
          </cell>
          <cell r="F582">
            <v>51211082812</v>
          </cell>
          <cell r="G582" t="str">
            <v>Eesti</v>
          </cell>
          <cell r="H582">
            <v>2012</v>
          </cell>
          <cell r="I582" t="str">
            <v>M12</v>
          </cell>
          <cell r="J582">
            <v>44991</v>
          </cell>
          <cell r="K582">
            <v>45291</v>
          </cell>
          <cell r="L582" t="str">
            <v>TYS</v>
          </cell>
          <cell r="M582" t="str">
            <v>TARTU ÜLIKOOLI AKADEEMILINE SPORDIKLUBI</v>
          </cell>
          <cell r="N582" t="str">
            <v>Eesti Jalgratturite Liit</v>
          </cell>
          <cell r="O582">
            <v>80057497</v>
          </cell>
          <cell r="P582" t="str">
            <v>Aktiivne/kehtib</v>
          </cell>
        </row>
        <row r="583">
          <cell r="A583">
            <v>2003173</v>
          </cell>
          <cell r="B583">
            <v>10063671689</v>
          </cell>
          <cell r="C583" t="str">
            <v>Mairon Milistver</v>
          </cell>
          <cell r="D583" t="str">
            <v>Mairon</v>
          </cell>
          <cell r="E583" t="str">
            <v>Milistver</v>
          </cell>
          <cell r="F583">
            <v>50211074242</v>
          </cell>
          <cell r="G583" t="str">
            <v>Eesti</v>
          </cell>
          <cell r="H583">
            <v>2002</v>
          </cell>
          <cell r="I583" t="str">
            <v>MU</v>
          </cell>
          <cell r="J583">
            <v>44991</v>
          </cell>
          <cell r="K583">
            <v>45291</v>
          </cell>
          <cell r="L583" t="str">
            <v>PKA</v>
          </cell>
          <cell r="M583" t="str">
            <v>PÄRNU SPORDISELTSI "KALEV" SPORDIKOOL</v>
          </cell>
          <cell r="N583" t="str">
            <v>Eesti Jalgratturite Liit</v>
          </cell>
          <cell r="O583">
            <v>80057497</v>
          </cell>
          <cell r="P583" t="str">
            <v>Aktiivne/kehtib</v>
          </cell>
        </row>
        <row r="584">
          <cell r="A584">
            <v>2001418</v>
          </cell>
          <cell r="B584">
            <v>10015383372</v>
          </cell>
          <cell r="C584" t="str">
            <v>Artjom Köster</v>
          </cell>
          <cell r="D584" t="str">
            <v>Artjom</v>
          </cell>
          <cell r="E584" t="str">
            <v>Köster</v>
          </cell>
          <cell r="F584">
            <v>50111260877</v>
          </cell>
          <cell r="G584" t="str">
            <v>Eesti</v>
          </cell>
          <cell r="H584">
            <v>2001</v>
          </cell>
          <cell r="I584" t="str">
            <v>MU</v>
          </cell>
          <cell r="J584">
            <v>44991</v>
          </cell>
          <cell r="K584">
            <v>45291</v>
          </cell>
          <cell r="L584" t="str">
            <v>CFC</v>
          </cell>
          <cell r="M584" t="str">
            <v>Spordiklubi CFC</v>
          </cell>
          <cell r="N584" t="str">
            <v>Eesti Jalgratturite Liit</v>
          </cell>
          <cell r="O584">
            <v>80057497</v>
          </cell>
          <cell r="P584" t="str">
            <v>Aktiivne/kehtib</v>
          </cell>
        </row>
        <row r="585">
          <cell r="A585">
            <v>2015006</v>
          </cell>
          <cell r="C585" t="str">
            <v>Denis Nechiporenko</v>
          </cell>
          <cell r="D585" t="str">
            <v>Denis</v>
          </cell>
          <cell r="E585" t="str">
            <v>Nechiporenko</v>
          </cell>
          <cell r="F585">
            <v>39901092240</v>
          </cell>
          <cell r="G585" t="str">
            <v>Eesti</v>
          </cell>
          <cell r="H585">
            <v>1999</v>
          </cell>
          <cell r="I585" t="str">
            <v>Hobirattur</v>
          </cell>
          <cell r="J585">
            <v>44988</v>
          </cell>
          <cell r="K585">
            <v>45291</v>
          </cell>
          <cell r="N585" t="str">
            <v>Eesti Jalgratturite Liit</v>
          </cell>
          <cell r="O585">
            <v>80057497</v>
          </cell>
          <cell r="P585" t="str">
            <v>Aktiivne/kehtib</v>
          </cell>
        </row>
        <row r="586">
          <cell r="A586">
            <v>2003568</v>
          </cell>
          <cell r="B586">
            <v>10076501658</v>
          </cell>
          <cell r="C586" t="str">
            <v>Romet Pajur</v>
          </cell>
          <cell r="D586" t="str">
            <v>Romet</v>
          </cell>
          <cell r="E586" t="str">
            <v>Pajur</v>
          </cell>
          <cell r="F586">
            <v>50409260213</v>
          </cell>
          <cell r="G586" t="str">
            <v>Eesti</v>
          </cell>
          <cell r="H586">
            <v>2004</v>
          </cell>
          <cell r="I586" t="str">
            <v>MU</v>
          </cell>
          <cell r="J586">
            <v>44985</v>
          </cell>
          <cell r="K586">
            <v>45291</v>
          </cell>
          <cell r="M586" t="str">
            <v>Team Lotto - Kern Haus</v>
          </cell>
          <cell r="N586" t="str">
            <v>Eesti Jalgratturite Liit</v>
          </cell>
          <cell r="O586">
            <v>80057497</v>
          </cell>
          <cell r="P586" t="str">
            <v>Aktiivne/kehtib</v>
          </cell>
        </row>
        <row r="587">
          <cell r="A587">
            <v>2001793</v>
          </cell>
          <cell r="B587">
            <v>10009659463</v>
          </cell>
          <cell r="C587" t="str">
            <v>Kirill Tarassov</v>
          </cell>
          <cell r="D587" t="str">
            <v>Kirill</v>
          </cell>
          <cell r="E587" t="str">
            <v>Tarassov</v>
          </cell>
          <cell r="F587">
            <v>39708280269</v>
          </cell>
          <cell r="G587" t="str">
            <v>Eesti</v>
          </cell>
          <cell r="H587">
            <v>1997</v>
          </cell>
          <cell r="I587" t="str">
            <v>ME</v>
          </cell>
          <cell r="J587">
            <v>44982</v>
          </cell>
          <cell r="K587">
            <v>45291</v>
          </cell>
          <cell r="M587" t="str">
            <v>Trey Trek Team</v>
          </cell>
          <cell r="N587" t="str">
            <v>Eesti Jalgratturite Liit</v>
          </cell>
          <cell r="O587">
            <v>80057497</v>
          </cell>
          <cell r="P587" t="str">
            <v>Aktiivne/kehtib</v>
          </cell>
        </row>
        <row r="588">
          <cell r="A588">
            <v>2014793</v>
          </cell>
          <cell r="B588">
            <v>10132643541</v>
          </cell>
          <cell r="C588" t="str">
            <v>Bianka Leetberg</v>
          </cell>
          <cell r="D588" t="str">
            <v>Bianka</v>
          </cell>
          <cell r="E588" t="str">
            <v>Leetberg</v>
          </cell>
          <cell r="F588">
            <v>61509020093</v>
          </cell>
          <cell r="G588" t="str">
            <v>Eesti</v>
          </cell>
          <cell r="H588">
            <v>2015</v>
          </cell>
          <cell r="I588" t="str">
            <v>N8</v>
          </cell>
          <cell r="J588">
            <v>44982</v>
          </cell>
          <cell r="K588">
            <v>45291</v>
          </cell>
          <cell r="L588" t="str">
            <v>TYS</v>
          </cell>
          <cell r="M588" t="str">
            <v>TARTU ÜLIKOOLI AKADEEMILINE SPORDIKLUBI</v>
          </cell>
          <cell r="N588" t="str">
            <v>Eesti Jalgratturite Liit</v>
          </cell>
          <cell r="O588">
            <v>80057497</v>
          </cell>
          <cell r="P588" t="str">
            <v>Aktiivne/kehtib</v>
          </cell>
        </row>
        <row r="589">
          <cell r="A589">
            <v>2009601</v>
          </cell>
          <cell r="B589">
            <v>10094727655</v>
          </cell>
          <cell r="C589" t="str">
            <v>Kate Louise Macleod</v>
          </cell>
          <cell r="D589" t="str">
            <v>Kate Louise</v>
          </cell>
          <cell r="E589" t="str">
            <v>Macleod</v>
          </cell>
          <cell r="F589">
            <v>49106290064</v>
          </cell>
          <cell r="G589" t="str">
            <v>Eesti</v>
          </cell>
          <cell r="H589">
            <v>1991</v>
          </cell>
          <cell r="I589" t="str">
            <v>NE</v>
          </cell>
          <cell r="J589">
            <v>44981</v>
          </cell>
          <cell r="K589">
            <v>45291</v>
          </cell>
          <cell r="L589" t="str">
            <v>CFC</v>
          </cell>
          <cell r="M589" t="str">
            <v>Spordiklubi CFC</v>
          </cell>
          <cell r="N589" t="str">
            <v>Eesti Jalgratturite Liit</v>
          </cell>
          <cell r="O589">
            <v>80057497</v>
          </cell>
          <cell r="P589" t="str">
            <v>Aktiivne/kehtib</v>
          </cell>
        </row>
        <row r="590">
          <cell r="A590">
            <v>2003869</v>
          </cell>
          <cell r="B590">
            <v>10008918930</v>
          </cell>
          <cell r="C590" t="str">
            <v>Janelle Uibokand</v>
          </cell>
          <cell r="D590" t="str">
            <v>Janelle</v>
          </cell>
          <cell r="E590" t="str">
            <v>Uibokand</v>
          </cell>
          <cell r="F590">
            <v>49206052773</v>
          </cell>
          <cell r="G590" t="str">
            <v>Eesti</v>
          </cell>
          <cell r="H590">
            <v>1992</v>
          </cell>
          <cell r="I590" t="str">
            <v>NE</v>
          </cell>
          <cell r="J590">
            <v>44979</v>
          </cell>
          <cell r="K590">
            <v>45291</v>
          </cell>
          <cell r="L590" t="str">
            <v>PEL</v>
          </cell>
          <cell r="M590" t="str">
            <v>MTÜ PELOTON</v>
          </cell>
          <cell r="N590" t="str">
            <v>Eesti Jalgratturite Liit</v>
          </cell>
          <cell r="O590">
            <v>80057497</v>
          </cell>
          <cell r="P590" t="str">
            <v>Aktiivne/kehtib</v>
          </cell>
        </row>
        <row r="591">
          <cell r="A591">
            <v>2002446</v>
          </cell>
          <cell r="B591">
            <v>10075727779</v>
          </cell>
          <cell r="C591" t="str">
            <v>Vladimir Beljajev</v>
          </cell>
          <cell r="D591" t="str">
            <v>Vladimir</v>
          </cell>
          <cell r="E591" t="str">
            <v>Beljajev</v>
          </cell>
          <cell r="F591">
            <v>36607112728</v>
          </cell>
          <cell r="G591" t="str">
            <v>Eesti</v>
          </cell>
          <cell r="H591">
            <v>1966</v>
          </cell>
          <cell r="I591" t="str">
            <v>M55-59</v>
          </cell>
          <cell r="J591">
            <v>44978</v>
          </cell>
          <cell r="K591">
            <v>45291</v>
          </cell>
          <cell r="L591" t="str">
            <v>VEL</v>
          </cell>
          <cell r="M591" t="str">
            <v>TARTU SPORDIKLUBI VELO</v>
          </cell>
          <cell r="N591" t="str">
            <v>Eesti Jalgratturite Liit</v>
          </cell>
          <cell r="O591">
            <v>80057497</v>
          </cell>
          <cell r="P591" t="str">
            <v>Aktiivne/kehtib</v>
          </cell>
        </row>
        <row r="592">
          <cell r="A592">
            <v>2002857</v>
          </cell>
          <cell r="B592">
            <v>10011022921</v>
          </cell>
          <cell r="C592" t="str">
            <v>Gert Kivistik</v>
          </cell>
          <cell r="D592" t="str">
            <v>Gert</v>
          </cell>
          <cell r="E592" t="str">
            <v>Kivistik</v>
          </cell>
          <cell r="F592">
            <v>39512036015</v>
          </cell>
          <cell r="G592" t="str">
            <v>Eesti</v>
          </cell>
          <cell r="H592">
            <v>1995</v>
          </cell>
          <cell r="I592" t="str">
            <v>ME</v>
          </cell>
          <cell r="J592">
            <v>44978</v>
          </cell>
          <cell r="K592">
            <v>45291</v>
          </cell>
          <cell r="M592" t="str">
            <v>Att Investments</v>
          </cell>
          <cell r="N592" t="str">
            <v>Eesti Jalgratturite Liit</v>
          </cell>
          <cell r="O592">
            <v>80057497</v>
          </cell>
          <cell r="P592" t="str">
            <v>Aktiivne/kehtib</v>
          </cell>
        </row>
        <row r="593">
          <cell r="A593">
            <v>2000118</v>
          </cell>
          <cell r="B593">
            <v>10005943858</v>
          </cell>
          <cell r="C593" t="str">
            <v>Liisa Ehrberg</v>
          </cell>
          <cell r="D593" t="str">
            <v>Liisa</v>
          </cell>
          <cell r="E593" t="str">
            <v>Ehrberg</v>
          </cell>
          <cell r="F593">
            <v>48812170221</v>
          </cell>
          <cell r="G593" t="str">
            <v>Eesti</v>
          </cell>
          <cell r="H593">
            <v>1988</v>
          </cell>
          <cell r="I593" t="str">
            <v>NE</v>
          </cell>
          <cell r="J593">
            <v>44978</v>
          </cell>
          <cell r="K593">
            <v>45291</v>
          </cell>
          <cell r="L593" t="str">
            <v>PRO</v>
          </cell>
          <cell r="M593" t="str">
            <v>PRO JALGRATTURITE KLUBI</v>
          </cell>
          <cell r="N593" t="str">
            <v>Eesti Jalgratturite Liit</v>
          </cell>
          <cell r="O593">
            <v>80057497</v>
          </cell>
          <cell r="P593" t="str">
            <v>Aktiivne/kehtib</v>
          </cell>
        </row>
        <row r="594">
          <cell r="A594">
            <v>2014272</v>
          </cell>
          <cell r="B594">
            <v>10131447108</v>
          </cell>
          <cell r="C594" t="str">
            <v>Pille Kalda</v>
          </cell>
          <cell r="D594" t="str">
            <v>Pille</v>
          </cell>
          <cell r="E594" t="str">
            <v>Kalda</v>
          </cell>
          <cell r="F594">
            <v>48206070246</v>
          </cell>
          <cell r="G594" t="str">
            <v>Eesti</v>
          </cell>
          <cell r="H594">
            <v>1982</v>
          </cell>
          <cell r="I594" t="str">
            <v>N40-44</v>
          </cell>
          <cell r="J594">
            <v>44976</v>
          </cell>
          <cell r="K594">
            <v>45291</v>
          </cell>
          <cell r="L594" t="str">
            <v>TTK</v>
          </cell>
          <cell r="M594" t="str">
            <v>Passion For Adventure MTÜ</v>
          </cell>
          <cell r="N594" t="str">
            <v>Eesti Jalgratturite Liit</v>
          </cell>
          <cell r="O594">
            <v>80057497</v>
          </cell>
          <cell r="P594" t="str">
            <v>Aktiivne/kehtib</v>
          </cell>
        </row>
        <row r="595">
          <cell r="A595">
            <v>2003254</v>
          </cell>
          <cell r="B595">
            <v>10076412338</v>
          </cell>
          <cell r="C595" t="str">
            <v>Luukas Lajal</v>
          </cell>
          <cell r="D595" t="str">
            <v>Luukas</v>
          </cell>
          <cell r="E595" t="str">
            <v>Lajal</v>
          </cell>
          <cell r="F595">
            <v>50804177083</v>
          </cell>
          <cell r="G595" t="str">
            <v>Eesti</v>
          </cell>
          <cell r="H595">
            <v>2008</v>
          </cell>
          <cell r="I595" t="str">
            <v>M16</v>
          </cell>
          <cell r="J595">
            <v>44975</v>
          </cell>
          <cell r="K595">
            <v>45291</v>
          </cell>
          <cell r="L595" t="str">
            <v>AIR</v>
          </cell>
          <cell r="M595" t="str">
            <v>SPORDIKLUBI AIRPARK</v>
          </cell>
          <cell r="N595" t="str">
            <v>Eesti Jalgratturite Liit</v>
          </cell>
          <cell r="O595">
            <v>80057497</v>
          </cell>
          <cell r="P595" t="str">
            <v>Aktiivne/kehtib</v>
          </cell>
        </row>
        <row r="596">
          <cell r="A596">
            <v>2002543</v>
          </cell>
          <cell r="B596">
            <v>10075728789</v>
          </cell>
          <cell r="C596" t="str">
            <v>Matthias Kotkasets</v>
          </cell>
          <cell r="D596" t="str">
            <v>Matthias</v>
          </cell>
          <cell r="E596" t="str">
            <v>Kotkasets</v>
          </cell>
          <cell r="F596">
            <v>50510292713</v>
          </cell>
          <cell r="G596" t="str">
            <v>Eesti</v>
          </cell>
          <cell r="H596">
            <v>2005</v>
          </cell>
          <cell r="I596" t="str">
            <v>MJ</v>
          </cell>
          <cell r="J596">
            <v>44975</v>
          </cell>
          <cell r="K596">
            <v>45291</v>
          </cell>
          <cell r="L596" t="str">
            <v>PEL</v>
          </cell>
          <cell r="M596" t="str">
            <v>MTÜ PELOTON</v>
          </cell>
          <cell r="N596" t="str">
            <v>Eesti Jalgratturite Liit</v>
          </cell>
          <cell r="O596">
            <v>80057497</v>
          </cell>
          <cell r="P596" t="str">
            <v>Aktiivne/kehtib</v>
          </cell>
        </row>
        <row r="597">
          <cell r="A597">
            <v>2003199</v>
          </cell>
          <cell r="B597">
            <v>10076411934</v>
          </cell>
          <cell r="C597" t="str">
            <v>Ken Post</v>
          </cell>
          <cell r="D597" t="str">
            <v>Ken</v>
          </cell>
          <cell r="E597" t="str">
            <v>Post</v>
          </cell>
          <cell r="F597">
            <v>50309254257</v>
          </cell>
          <cell r="G597" t="str">
            <v>Eesti</v>
          </cell>
          <cell r="H597">
            <v>2003</v>
          </cell>
          <cell r="I597" t="str">
            <v>MU</v>
          </cell>
          <cell r="J597">
            <v>44973</v>
          </cell>
          <cell r="K597">
            <v>45291</v>
          </cell>
          <cell r="L597" t="str">
            <v>PEL</v>
          </cell>
          <cell r="M597" t="str">
            <v>MTÜ PELOTON</v>
          </cell>
          <cell r="N597" t="str">
            <v>Eesti Jalgratturite Liit</v>
          </cell>
          <cell r="O597">
            <v>80057497</v>
          </cell>
          <cell r="P597" t="str">
            <v>Aktiivne/kehtib</v>
          </cell>
        </row>
        <row r="598">
          <cell r="A598">
            <v>2010205</v>
          </cell>
          <cell r="B598">
            <v>10097543685</v>
          </cell>
          <cell r="C598" t="str">
            <v>Jesse Laur</v>
          </cell>
          <cell r="D598" t="str">
            <v>Jesse</v>
          </cell>
          <cell r="E598" t="str">
            <v>Laur</v>
          </cell>
          <cell r="F598">
            <v>51308290217</v>
          </cell>
          <cell r="G598" t="str">
            <v>Eesti</v>
          </cell>
          <cell r="H598">
            <v>2013</v>
          </cell>
          <cell r="I598" t="str">
            <v>M10</v>
          </cell>
          <cell r="J598">
            <v>44971</v>
          </cell>
          <cell r="K598">
            <v>45291</v>
          </cell>
          <cell r="L598" t="str">
            <v>BRE</v>
          </cell>
          <cell r="M598" t="str">
            <v>BMX RACING ESTONIA MTÜ</v>
          </cell>
          <cell r="N598" t="str">
            <v>Eesti Jalgratturite Liit</v>
          </cell>
          <cell r="O598">
            <v>80057497</v>
          </cell>
          <cell r="P598" t="str">
            <v>Aktiivne/kehtib</v>
          </cell>
        </row>
        <row r="599">
          <cell r="A599">
            <v>2010195</v>
          </cell>
          <cell r="B599">
            <v>10097543786</v>
          </cell>
          <cell r="C599" t="str">
            <v>Mattias Laur</v>
          </cell>
          <cell r="D599" t="str">
            <v>Mattias</v>
          </cell>
          <cell r="E599" t="str">
            <v>Laur</v>
          </cell>
          <cell r="F599">
            <v>51001187075</v>
          </cell>
          <cell r="G599" t="str">
            <v>Eesti</v>
          </cell>
          <cell r="H599">
            <v>2010</v>
          </cell>
          <cell r="I599" t="str">
            <v>M14</v>
          </cell>
          <cell r="J599">
            <v>44971</v>
          </cell>
          <cell r="K599">
            <v>45291</v>
          </cell>
          <cell r="L599" t="str">
            <v>BRE</v>
          </cell>
          <cell r="M599" t="str">
            <v>BMX RACING ESTONIA MTÜ</v>
          </cell>
          <cell r="N599" t="str">
            <v>Eesti Jalgratturite Liit</v>
          </cell>
          <cell r="O599">
            <v>80057497</v>
          </cell>
          <cell r="P599" t="str">
            <v>Aktiivne/kehtib</v>
          </cell>
        </row>
        <row r="600">
          <cell r="A600">
            <v>2000299</v>
          </cell>
          <cell r="B600">
            <v>10074612481</v>
          </cell>
          <cell r="C600" t="str">
            <v>Tõnis Mugra</v>
          </cell>
          <cell r="D600" t="str">
            <v>Tõnis</v>
          </cell>
          <cell r="E600" t="str">
            <v>Mugra</v>
          </cell>
          <cell r="F600">
            <v>50601302759</v>
          </cell>
          <cell r="G600" t="str">
            <v>Eesti</v>
          </cell>
          <cell r="H600">
            <v>2006</v>
          </cell>
          <cell r="I600" t="str">
            <v>MJ</v>
          </cell>
          <cell r="J600">
            <v>44971</v>
          </cell>
          <cell r="K600">
            <v>45291</v>
          </cell>
          <cell r="L600" t="str">
            <v>BRE</v>
          </cell>
          <cell r="M600" t="str">
            <v>BMX RACING ESTONIA MTÜ</v>
          </cell>
          <cell r="N600" t="str">
            <v>Eesti Jalgratturite Liit</v>
          </cell>
          <cell r="O600">
            <v>80057497</v>
          </cell>
          <cell r="P600" t="str">
            <v>Aktiivne/kehtib</v>
          </cell>
        </row>
        <row r="601">
          <cell r="A601">
            <v>2011686</v>
          </cell>
          <cell r="B601">
            <v>10123914046</v>
          </cell>
          <cell r="C601" t="str">
            <v>Ahti Hinnov</v>
          </cell>
          <cell r="D601" t="str">
            <v>Ahti</v>
          </cell>
          <cell r="E601" t="str">
            <v>Hinnov</v>
          </cell>
          <cell r="F601">
            <v>38705080218</v>
          </cell>
          <cell r="G601" t="str">
            <v>Eesti</v>
          </cell>
          <cell r="H601">
            <v>1987</v>
          </cell>
          <cell r="I601" t="str">
            <v>M35-39</v>
          </cell>
          <cell r="J601">
            <v>44969</v>
          </cell>
          <cell r="K601">
            <v>45291</v>
          </cell>
          <cell r="N601" t="str">
            <v>Eesti Jalgratturite Liit</v>
          </cell>
          <cell r="O601">
            <v>80057497</v>
          </cell>
          <cell r="P601" t="str">
            <v>Aktiivne/kehtib</v>
          </cell>
        </row>
        <row r="602">
          <cell r="A602">
            <v>2014285</v>
          </cell>
          <cell r="B602">
            <v>10131447007</v>
          </cell>
          <cell r="C602" t="str">
            <v>Iren Irbe</v>
          </cell>
          <cell r="D602" t="str">
            <v>Iren</v>
          </cell>
          <cell r="E602" t="str">
            <v>Irbe</v>
          </cell>
          <cell r="F602">
            <v>48006170289</v>
          </cell>
          <cell r="G602" t="str">
            <v>Eesti</v>
          </cell>
          <cell r="H602">
            <v>1980</v>
          </cell>
          <cell r="I602" t="str">
            <v>N40-44</v>
          </cell>
          <cell r="J602">
            <v>44969</v>
          </cell>
          <cell r="K602">
            <v>45291</v>
          </cell>
          <cell r="L602" t="str">
            <v>RED</v>
          </cell>
          <cell r="M602" t="str">
            <v>MTÜ REDBIKE RATTAKLUBI</v>
          </cell>
          <cell r="N602" t="str">
            <v>Eesti Jalgratturite Liit</v>
          </cell>
          <cell r="O602">
            <v>80057497</v>
          </cell>
          <cell r="P602" t="str">
            <v>Aktiivne/kehtib</v>
          </cell>
        </row>
        <row r="603">
          <cell r="A603">
            <v>2001382</v>
          </cell>
          <cell r="B603">
            <v>10063673915</v>
          </cell>
          <cell r="C603" t="str">
            <v>Aidi Gerde Tuisk</v>
          </cell>
          <cell r="D603" t="str">
            <v>Aidi Gerde</v>
          </cell>
          <cell r="E603" t="str">
            <v>Tuisk</v>
          </cell>
          <cell r="F603">
            <v>60203010829</v>
          </cell>
          <cell r="G603" t="str">
            <v>Eesti</v>
          </cell>
          <cell r="H603">
            <v>2002</v>
          </cell>
          <cell r="I603" t="str">
            <v>NU</v>
          </cell>
          <cell r="J603">
            <v>44968</v>
          </cell>
          <cell r="K603">
            <v>45291</v>
          </cell>
          <cell r="M603" t="str">
            <v>Keukens Redant Cycling Team</v>
          </cell>
          <cell r="N603" t="str">
            <v>Eesti Jalgratturite Liit</v>
          </cell>
          <cell r="O603">
            <v>80057497</v>
          </cell>
          <cell r="P603" t="str">
            <v>Aktiivne/kehtib</v>
          </cell>
        </row>
        <row r="604">
          <cell r="A604">
            <v>2001887</v>
          </cell>
          <cell r="B604">
            <v>10064430919</v>
          </cell>
          <cell r="C604" t="str">
            <v>Annabrit Prants</v>
          </cell>
          <cell r="D604" t="str">
            <v>Annabrit</v>
          </cell>
          <cell r="E604" t="str">
            <v>Prants</v>
          </cell>
          <cell r="F604">
            <v>60407090246</v>
          </cell>
          <cell r="G604" t="str">
            <v>Eesti</v>
          </cell>
          <cell r="H604">
            <v>2004</v>
          </cell>
          <cell r="I604" t="str">
            <v>NU</v>
          </cell>
          <cell r="J604">
            <v>44968</v>
          </cell>
          <cell r="K604">
            <v>45291</v>
          </cell>
          <cell r="L604" t="str">
            <v>KJK</v>
          </cell>
          <cell r="M604" t="str">
            <v>MTÜ KALEVI JALGRATTAKOOL</v>
          </cell>
          <cell r="N604" t="str">
            <v>Eesti Jalgratturite Liit</v>
          </cell>
          <cell r="O604">
            <v>80057497</v>
          </cell>
          <cell r="P604" t="str">
            <v>Aktiivne/kehtib</v>
          </cell>
        </row>
        <row r="605">
          <cell r="A605">
            <v>2008615</v>
          </cell>
          <cell r="B605">
            <v>10090500980</v>
          </cell>
          <cell r="C605" t="str">
            <v>Mik Madisson</v>
          </cell>
          <cell r="D605" t="str">
            <v>Mik</v>
          </cell>
          <cell r="E605" t="str">
            <v>Madisson</v>
          </cell>
          <cell r="F605">
            <v>50601224216</v>
          </cell>
          <cell r="G605" t="str">
            <v>Eesti</v>
          </cell>
          <cell r="H605">
            <v>2006</v>
          </cell>
          <cell r="I605" t="str">
            <v>MJ</v>
          </cell>
          <cell r="J605">
            <v>44967</v>
          </cell>
          <cell r="K605">
            <v>45291</v>
          </cell>
          <cell r="M605" t="str">
            <v>Pärnu Kalev spordikool</v>
          </cell>
          <cell r="N605" t="str">
            <v>Eesti Jalgratturite Liit</v>
          </cell>
          <cell r="O605">
            <v>80057497</v>
          </cell>
          <cell r="P605" t="str">
            <v>Aktiivne/kehtib</v>
          </cell>
        </row>
        <row r="606">
          <cell r="A606">
            <v>2014997</v>
          </cell>
          <cell r="B606">
            <v>10138703920</v>
          </cell>
          <cell r="C606" t="str">
            <v>Nikita Kuznetsov</v>
          </cell>
          <cell r="D606" t="str">
            <v>Nikita</v>
          </cell>
          <cell r="E606" t="str">
            <v>Kuznetsov</v>
          </cell>
          <cell r="F606">
            <v>50806262738</v>
          </cell>
          <cell r="G606" t="str">
            <v>Eesti</v>
          </cell>
          <cell r="H606">
            <v>2008</v>
          </cell>
          <cell r="I606" t="str">
            <v>M16</v>
          </cell>
          <cell r="J606">
            <v>44966</v>
          </cell>
          <cell r="K606">
            <v>45291</v>
          </cell>
          <cell r="L606" t="str">
            <v>PEL</v>
          </cell>
          <cell r="M606" t="str">
            <v>MTÜ PELOTON</v>
          </cell>
          <cell r="N606" t="str">
            <v>Eesti Jalgratturite Liit</v>
          </cell>
          <cell r="O606">
            <v>80057497</v>
          </cell>
          <cell r="P606" t="str">
            <v>Aktiivne/kehtib</v>
          </cell>
        </row>
        <row r="607">
          <cell r="A607">
            <v>2006196</v>
          </cell>
          <cell r="B607">
            <v>10082679952</v>
          </cell>
          <cell r="C607" t="str">
            <v>Anre Nõmme</v>
          </cell>
          <cell r="D607" t="str">
            <v>Anre</v>
          </cell>
          <cell r="E607" t="str">
            <v>Nõmme</v>
          </cell>
          <cell r="F607">
            <v>37301020034</v>
          </cell>
          <cell r="G607" t="str">
            <v>Eesti</v>
          </cell>
          <cell r="H607">
            <v>1973</v>
          </cell>
          <cell r="I607" t="str">
            <v>M50-54</v>
          </cell>
          <cell r="J607">
            <v>44966</v>
          </cell>
          <cell r="K607">
            <v>45291</v>
          </cell>
          <cell r="L607" t="str">
            <v>VKG</v>
          </cell>
          <cell r="M607" t="str">
            <v>SAAREMAA JALGRATTAKLUBI VIIKING</v>
          </cell>
          <cell r="N607" t="str">
            <v>Eesti Jalgratturite Liit</v>
          </cell>
          <cell r="O607">
            <v>80057497</v>
          </cell>
          <cell r="P607" t="str">
            <v>Aktiivne/kehtib</v>
          </cell>
        </row>
        <row r="608">
          <cell r="A608">
            <v>2001298</v>
          </cell>
          <cell r="B608">
            <v>10015383170</v>
          </cell>
          <cell r="C608" t="str">
            <v>Ottomar Metslind</v>
          </cell>
          <cell r="D608" t="str">
            <v>Ottomar</v>
          </cell>
          <cell r="E608" t="str">
            <v>Metslind</v>
          </cell>
          <cell r="F608">
            <v>50002282763</v>
          </cell>
          <cell r="G608" t="str">
            <v>Eesti</v>
          </cell>
          <cell r="H608">
            <v>2000</v>
          </cell>
          <cell r="I608" t="str">
            <v>ME</v>
          </cell>
          <cell r="J608">
            <v>44966</v>
          </cell>
          <cell r="K608">
            <v>45291</v>
          </cell>
          <cell r="L608" t="str">
            <v>RTR</v>
          </cell>
          <cell r="M608" t="str">
            <v>REIN TAARAMÄE RATTAKLUBI</v>
          </cell>
          <cell r="N608" t="str">
            <v>Eesti Jalgratturite Liit</v>
          </cell>
          <cell r="O608">
            <v>80057497</v>
          </cell>
          <cell r="P608" t="str">
            <v>Aktiivne/kehtib</v>
          </cell>
        </row>
        <row r="609">
          <cell r="A609">
            <v>2014984</v>
          </cell>
          <cell r="B609">
            <v>10138627431</v>
          </cell>
          <cell r="C609" t="str">
            <v>Danylo Mamedov</v>
          </cell>
          <cell r="D609" t="str">
            <v>Danylo</v>
          </cell>
          <cell r="E609" t="str">
            <v>Mamedov</v>
          </cell>
          <cell r="F609">
            <v>51110010206</v>
          </cell>
          <cell r="G609" t="str">
            <v>Eesti</v>
          </cell>
          <cell r="H609">
            <v>2011</v>
          </cell>
          <cell r="I609" t="str">
            <v>M12</v>
          </cell>
          <cell r="J609">
            <v>44965</v>
          </cell>
          <cell r="K609">
            <v>45291</v>
          </cell>
          <cell r="L609" t="str">
            <v>TYS</v>
          </cell>
          <cell r="M609" t="str">
            <v>TARTU ÜLIKOOLI AKADEEMILINE SPORDIKLUBI</v>
          </cell>
          <cell r="N609" t="str">
            <v>Eesti Jalgratturite Liit</v>
          </cell>
          <cell r="O609">
            <v>80057497</v>
          </cell>
          <cell r="P609" t="str">
            <v>Aktiivne/kehtib</v>
          </cell>
        </row>
        <row r="610">
          <cell r="A610">
            <v>2007904</v>
          </cell>
          <cell r="B610">
            <v>10084508808</v>
          </cell>
          <cell r="C610" t="str">
            <v>Janno Lepik</v>
          </cell>
          <cell r="D610" t="str">
            <v>Janno</v>
          </cell>
          <cell r="E610" t="str">
            <v>Lepik</v>
          </cell>
          <cell r="F610">
            <v>38502252757</v>
          </cell>
          <cell r="G610" t="str">
            <v>Eesti</v>
          </cell>
          <cell r="H610">
            <v>1985</v>
          </cell>
          <cell r="I610" t="str">
            <v>ME</v>
          </cell>
          <cell r="J610">
            <v>44965</v>
          </cell>
          <cell r="K610">
            <v>45291</v>
          </cell>
          <cell r="N610" t="str">
            <v>Eesti Jalgratturite Liit</v>
          </cell>
          <cell r="O610">
            <v>80057497</v>
          </cell>
          <cell r="P610" t="str">
            <v>Aktiivne/kehtib</v>
          </cell>
        </row>
        <row r="611">
          <cell r="A611">
            <v>2001706</v>
          </cell>
          <cell r="B611">
            <v>10063677046</v>
          </cell>
          <cell r="C611" t="str">
            <v>Gleb Karpenko</v>
          </cell>
          <cell r="D611" t="str">
            <v>Gleb</v>
          </cell>
          <cell r="E611" t="str">
            <v>Karpenko</v>
          </cell>
          <cell r="F611">
            <v>50110273717</v>
          </cell>
          <cell r="G611" t="str">
            <v>Eesti</v>
          </cell>
          <cell r="H611">
            <v>2001</v>
          </cell>
          <cell r="I611" t="str">
            <v>MU</v>
          </cell>
          <cell r="J611">
            <v>44963</v>
          </cell>
          <cell r="K611">
            <v>45291</v>
          </cell>
          <cell r="M611" t="str">
            <v>Material-velo.com</v>
          </cell>
          <cell r="N611" t="str">
            <v>Eesti Jalgratturite Liit</v>
          </cell>
          <cell r="O611">
            <v>80057497</v>
          </cell>
          <cell r="P611" t="str">
            <v>Aktiivne/kehtib</v>
          </cell>
        </row>
        <row r="612">
          <cell r="A612">
            <v>2000752</v>
          </cell>
          <cell r="B612">
            <v>10075223177</v>
          </cell>
          <cell r="C612" t="str">
            <v>Henry Närap</v>
          </cell>
          <cell r="D612" t="str">
            <v>Henry</v>
          </cell>
          <cell r="E612" t="str">
            <v>Närap</v>
          </cell>
          <cell r="F612">
            <v>50303272715</v>
          </cell>
          <cell r="G612" t="str">
            <v>Eesti</v>
          </cell>
          <cell r="H612">
            <v>2003</v>
          </cell>
          <cell r="I612" t="str">
            <v>MU</v>
          </cell>
          <cell r="J612">
            <v>44963</v>
          </cell>
          <cell r="K612">
            <v>45291</v>
          </cell>
          <cell r="L612" t="str">
            <v>TYS</v>
          </cell>
          <cell r="M612" t="str">
            <v>TARTU ÜLIKOOLI AKADEEMILINE SPORDIKLUBI</v>
          </cell>
          <cell r="N612" t="str">
            <v>Eesti Jalgratturite Liit</v>
          </cell>
          <cell r="O612">
            <v>80057497</v>
          </cell>
          <cell r="P612" t="str">
            <v>Aktiivne/kehtib</v>
          </cell>
        </row>
        <row r="613">
          <cell r="A613">
            <v>2003717</v>
          </cell>
          <cell r="B613">
            <v>10067157427</v>
          </cell>
          <cell r="C613" t="str">
            <v>Eero Kiskonen</v>
          </cell>
          <cell r="D613" t="str">
            <v>Eero</v>
          </cell>
          <cell r="E613" t="str">
            <v>Kiskonen</v>
          </cell>
          <cell r="F613">
            <v>37105090249</v>
          </cell>
          <cell r="G613" t="str">
            <v>Eesti</v>
          </cell>
          <cell r="H613">
            <v>1971</v>
          </cell>
          <cell r="I613" t="str">
            <v>M50-54</v>
          </cell>
          <cell r="J613">
            <v>44962</v>
          </cell>
          <cell r="K613">
            <v>45291</v>
          </cell>
          <cell r="L613" t="str">
            <v>KJK</v>
          </cell>
          <cell r="M613" t="str">
            <v>MTÜ KALEVI JALGRATTAKOOL</v>
          </cell>
          <cell r="N613" t="str">
            <v>Eesti Jalgratturite Liit</v>
          </cell>
          <cell r="O613">
            <v>80057497</v>
          </cell>
          <cell r="P613" t="str">
            <v>Aktiivne/kehtib</v>
          </cell>
        </row>
        <row r="614">
          <cell r="A614">
            <v>2011673</v>
          </cell>
          <cell r="B614">
            <v>10045884620</v>
          </cell>
          <cell r="C614" t="str">
            <v>Oliver-Sten Saar</v>
          </cell>
          <cell r="D614" t="str">
            <v>Oliver-Sten</v>
          </cell>
          <cell r="E614" t="str">
            <v>Saar</v>
          </cell>
          <cell r="F614">
            <v>50607037080</v>
          </cell>
          <cell r="G614" t="str">
            <v>Eesti</v>
          </cell>
          <cell r="H614">
            <v>2006</v>
          </cell>
          <cell r="I614" t="str">
            <v>MJ</v>
          </cell>
          <cell r="J614">
            <v>44960</v>
          </cell>
          <cell r="K614">
            <v>45291</v>
          </cell>
          <cell r="L614" t="str">
            <v>BRE</v>
          </cell>
          <cell r="M614" t="str">
            <v>BMX RACING ESTONIA MTÜ</v>
          </cell>
          <cell r="N614" t="str">
            <v>Eesti Jalgratturite Liit</v>
          </cell>
          <cell r="O614">
            <v>80057497</v>
          </cell>
          <cell r="P614" t="str">
            <v>Aktiivne/kehtib</v>
          </cell>
        </row>
        <row r="615">
          <cell r="A615">
            <v>2000066</v>
          </cell>
          <cell r="B615">
            <v>10009988758</v>
          </cell>
          <cell r="C615" t="str">
            <v>Kelly Kalm</v>
          </cell>
          <cell r="D615" t="str">
            <v>Kelly</v>
          </cell>
          <cell r="E615" t="str">
            <v>Kalm</v>
          </cell>
          <cell r="F615">
            <v>49704260868</v>
          </cell>
          <cell r="G615" t="str">
            <v>Eesti</v>
          </cell>
          <cell r="H615">
            <v>1997</v>
          </cell>
          <cell r="I615" t="str">
            <v>NE</v>
          </cell>
          <cell r="J615">
            <v>44958</v>
          </cell>
          <cell r="K615">
            <v>45291</v>
          </cell>
          <cell r="L615" t="str">
            <v>HWX</v>
          </cell>
          <cell r="M615" t="str">
            <v>Osaühing Hawaii Express</v>
          </cell>
          <cell r="N615" t="str">
            <v>Eesti Jalgratturite Liit</v>
          </cell>
          <cell r="O615">
            <v>80057497</v>
          </cell>
          <cell r="P615" t="str">
            <v>Aktiivne/kehtib</v>
          </cell>
        </row>
        <row r="616">
          <cell r="A616">
            <v>2006183</v>
          </cell>
          <cell r="B616">
            <v>10082679851</v>
          </cell>
          <cell r="C616" t="str">
            <v>Taavi Reinike</v>
          </cell>
          <cell r="D616" t="str">
            <v>Taavi</v>
          </cell>
          <cell r="E616" t="str">
            <v>Reinike</v>
          </cell>
          <cell r="F616">
            <v>39502044726</v>
          </cell>
          <cell r="G616" t="str">
            <v>Eesti</v>
          </cell>
          <cell r="H616">
            <v>1995</v>
          </cell>
          <cell r="I616" t="str">
            <v>ME</v>
          </cell>
          <cell r="J616">
            <v>44955</v>
          </cell>
          <cell r="K616">
            <v>45291</v>
          </cell>
          <cell r="N616" t="str">
            <v>Eesti Jalgratturite Liit</v>
          </cell>
          <cell r="O616">
            <v>80057497</v>
          </cell>
          <cell r="P616" t="str">
            <v>Aktiivne/kehtib</v>
          </cell>
        </row>
        <row r="617">
          <cell r="A617">
            <v>2004619</v>
          </cell>
          <cell r="B617">
            <v>10080620118</v>
          </cell>
          <cell r="C617" t="str">
            <v>Rommi Maidla</v>
          </cell>
          <cell r="D617" t="str">
            <v>Rommi</v>
          </cell>
          <cell r="E617" t="str">
            <v>Maidla</v>
          </cell>
          <cell r="F617">
            <v>51010100039</v>
          </cell>
          <cell r="G617" t="str">
            <v>Eesti</v>
          </cell>
          <cell r="H617">
            <v>2010</v>
          </cell>
          <cell r="I617" t="str">
            <v>M14</v>
          </cell>
          <cell r="J617">
            <v>44953</v>
          </cell>
          <cell r="K617">
            <v>45291</v>
          </cell>
          <cell r="L617" t="str">
            <v>AIR</v>
          </cell>
          <cell r="M617" t="str">
            <v>SPORDIKLUBI AIRPARK</v>
          </cell>
          <cell r="N617" t="str">
            <v>Eesti Jalgratturite Liit</v>
          </cell>
          <cell r="O617">
            <v>80057497</v>
          </cell>
          <cell r="P617" t="str">
            <v>Aktiivne/kehtib</v>
          </cell>
        </row>
        <row r="618">
          <cell r="A618">
            <v>2001560</v>
          </cell>
          <cell r="B618">
            <v>10016181095</v>
          </cell>
          <cell r="C618" t="str">
            <v>Robert Johanson</v>
          </cell>
          <cell r="D618" t="str">
            <v>Robert</v>
          </cell>
          <cell r="E618" t="str">
            <v>Johanson</v>
          </cell>
          <cell r="F618">
            <v>50203100272</v>
          </cell>
          <cell r="G618" t="str">
            <v>Eesti</v>
          </cell>
          <cell r="H618">
            <v>2002</v>
          </cell>
          <cell r="I618" t="str">
            <v>MU</v>
          </cell>
          <cell r="J618">
            <v>44953</v>
          </cell>
          <cell r="K618">
            <v>45291</v>
          </cell>
          <cell r="L618" t="str">
            <v>HWX</v>
          </cell>
          <cell r="M618" t="str">
            <v>Osaühing Hawaii Express</v>
          </cell>
          <cell r="N618" t="str">
            <v>Eesti Jalgratturite Liit</v>
          </cell>
          <cell r="O618">
            <v>80057497</v>
          </cell>
          <cell r="P618" t="str">
            <v>Aktiivne/kehtib</v>
          </cell>
        </row>
        <row r="619">
          <cell r="A619">
            <v>2003746</v>
          </cell>
          <cell r="B619">
            <v>10064430818</v>
          </cell>
          <cell r="C619" t="str">
            <v>Laura Lizette Sander</v>
          </cell>
          <cell r="D619" t="str">
            <v>Laura Lizette</v>
          </cell>
          <cell r="E619" t="str">
            <v>Sander</v>
          </cell>
          <cell r="F619">
            <v>60405150214</v>
          </cell>
          <cell r="G619" t="str">
            <v>Eesti</v>
          </cell>
          <cell r="H619">
            <v>2004</v>
          </cell>
          <cell r="I619" t="str">
            <v>NU</v>
          </cell>
          <cell r="J619">
            <v>44953</v>
          </cell>
          <cell r="K619">
            <v>45291</v>
          </cell>
          <cell r="M619" t="str">
            <v>AG INSURANCE - NXTG U23 TEAM</v>
          </cell>
          <cell r="N619" t="str">
            <v>Eesti Jalgratturite Liit</v>
          </cell>
          <cell r="O619">
            <v>80057497</v>
          </cell>
          <cell r="P619" t="str">
            <v>Aktiivne/kehtib</v>
          </cell>
        </row>
        <row r="620">
          <cell r="A620">
            <v>2008372</v>
          </cell>
          <cell r="B620">
            <v>10088990006</v>
          </cell>
          <cell r="C620" t="str">
            <v>Oskar Küüt</v>
          </cell>
          <cell r="D620" t="str">
            <v>Oskar</v>
          </cell>
          <cell r="E620" t="str">
            <v>Küüt</v>
          </cell>
          <cell r="F620">
            <v>50509200218</v>
          </cell>
          <cell r="G620" t="str">
            <v>Eesti</v>
          </cell>
          <cell r="H620">
            <v>2005</v>
          </cell>
          <cell r="I620" t="str">
            <v>MJ</v>
          </cell>
          <cell r="J620">
            <v>44952</v>
          </cell>
          <cell r="K620">
            <v>45291</v>
          </cell>
          <cell r="L620" t="str">
            <v>CFC</v>
          </cell>
          <cell r="M620" t="str">
            <v>Spordiklubi CFC</v>
          </cell>
          <cell r="N620" t="str">
            <v>Eesti Jalgratturite Liit</v>
          </cell>
          <cell r="O620">
            <v>80057497</v>
          </cell>
          <cell r="P620" t="str">
            <v>Aktiivne/kehtib</v>
          </cell>
        </row>
        <row r="621">
          <cell r="A621">
            <v>2011754</v>
          </cell>
          <cell r="B621">
            <v>10111706800</v>
          </cell>
          <cell r="C621" t="str">
            <v>Henri Arjus</v>
          </cell>
          <cell r="D621" t="str">
            <v>Henri</v>
          </cell>
          <cell r="E621" t="str">
            <v>Arjus</v>
          </cell>
          <cell r="F621">
            <v>50610040240</v>
          </cell>
          <cell r="G621" t="str">
            <v>Eesti</v>
          </cell>
          <cell r="H621">
            <v>2006</v>
          </cell>
          <cell r="I621" t="str">
            <v>MJ</v>
          </cell>
          <cell r="J621">
            <v>44952</v>
          </cell>
          <cell r="K621">
            <v>45291</v>
          </cell>
          <cell r="L621" t="str">
            <v>CFC</v>
          </cell>
          <cell r="M621" t="str">
            <v>Spordiklubi CFC</v>
          </cell>
          <cell r="N621" t="str">
            <v>Eesti Jalgratturite Liit</v>
          </cell>
          <cell r="O621">
            <v>80057497</v>
          </cell>
          <cell r="P621" t="str">
            <v>Aktiivne/kehtib</v>
          </cell>
        </row>
        <row r="622">
          <cell r="A622">
            <v>2000642</v>
          </cell>
          <cell r="B622">
            <v>10075222470</v>
          </cell>
          <cell r="C622" t="str">
            <v>Arseni Laidinen</v>
          </cell>
          <cell r="D622" t="str">
            <v>Arseni</v>
          </cell>
          <cell r="E622" t="str">
            <v>Laidinen</v>
          </cell>
          <cell r="F622">
            <v>50611283711</v>
          </cell>
          <cell r="G622" t="str">
            <v>Eesti</v>
          </cell>
          <cell r="H622">
            <v>2006</v>
          </cell>
          <cell r="I622" t="str">
            <v>MJ</v>
          </cell>
          <cell r="J622">
            <v>44952</v>
          </cell>
          <cell r="K622">
            <v>45291</v>
          </cell>
          <cell r="L622" t="str">
            <v>CFC</v>
          </cell>
          <cell r="M622" t="str">
            <v>Spordiklubi CFC</v>
          </cell>
          <cell r="N622" t="str">
            <v>Eesti Jalgratturite Liit</v>
          </cell>
          <cell r="O622">
            <v>80057497</v>
          </cell>
          <cell r="P622" t="str">
            <v>Aktiivne/kehtib</v>
          </cell>
        </row>
        <row r="623">
          <cell r="A623">
            <v>2001463</v>
          </cell>
          <cell r="B623">
            <v>10075558940</v>
          </cell>
          <cell r="C623" t="str">
            <v>Gabriel Helmut Aduson</v>
          </cell>
          <cell r="D623" t="str">
            <v>Gabriel Helmut</v>
          </cell>
          <cell r="E623" t="str">
            <v>Aduson</v>
          </cell>
          <cell r="F623">
            <v>50501230897</v>
          </cell>
          <cell r="G623" t="str">
            <v>Eesti</v>
          </cell>
          <cell r="H623">
            <v>2005</v>
          </cell>
          <cell r="I623" t="str">
            <v>MJ</v>
          </cell>
          <cell r="J623">
            <v>44952</v>
          </cell>
          <cell r="K623">
            <v>45291</v>
          </cell>
          <cell r="L623" t="str">
            <v>CFC</v>
          </cell>
          <cell r="M623" t="str">
            <v>Spordiklubi CFC</v>
          </cell>
          <cell r="N623" t="str">
            <v>Eesti Jalgratturite Liit</v>
          </cell>
          <cell r="O623">
            <v>80057497</v>
          </cell>
          <cell r="P623" t="str">
            <v>Aktiivne/kehtib</v>
          </cell>
        </row>
        <row r="624">
          <cell r="A624">
            <v>2002909</v>
          </cell>
          <cell r="B624">
            <v>10076063542</v>
          </cell>
          <cell r="C624" t="str">
            <v>Martti Lenzius</v>
          </cell>
          <cell r="D624" t="str">
            <v>Martti</v>
          </cell>
          <cell r="E624" t="str">
            <v>Lenzius</v>
          </cell>
          <cell r="F624">
            <v>50511132725</v>
          </cell>
          <cell r="G624" t="str">
            <v>Eesti</v>
          </cell>
          <cell r="H624">
            <v>2005</v>
          </cell>
          <cell r="I624" t="str">
            <v>MJ</v>
          </cell>
          <cell r="J624">
            <v>44952</v>
          </cell>
          <cell r="K624">
            <v>45291</v>
          </cell>
          <cell r="L624" t="str">
            <v>CFC</v>
          </cell>
          <cell r="M624" t="str">
            <v>Spordiklubi CFC</v>
          </cell>
          <cell r="N624" t="str">
            <v>Eesti Jalgratturite Liit</v>
          </cell>
          <cell r="O624">
            <v>80057497</v>
          </cell>
          <cell r="P624" t="str">
            <v>Aktiivne/kehtib</v>
          </cell>
        </row>
        <row r="625">
          <cell r="A625">
            <v>2002129</v>
          </cell>
          <cell r="B625">
            <v>10075561364</v>
          </cell>
          <cell r="C625" t="str">
            <v>Thristan Paju</v>
          </cell>
          <cell r="D625" t="str">
            <v>Thristan</v>
          </cell>
          <cell r="E625" t="str">
            <v>Paju</v>
          </cell>
          <cell r="F625">
            <v>50603072767</v>
          </cell>
          <cell r="G625" t="str">
            <v>Eesti</v>
          </cell>
          <cell r="H625">
            <v>2006</v>
          </cell>
          <cell r="I625" t="str">
            <v>MJ</v>
          </cell>
          <cell r="J625">
            <v>44952</v>
          </cell>
          <cell r="K625">
            <v>45291</v>
          </cell>
          <cell r="L625" t="str">
            <v>CFC</v>
          </cell>
          <cell r="M625" t="str">
            <v>Spordiklubi CFC</v>
          </cell>
          <cell r="N625" t="str">
            <v>Eesti Jalgratturite Liit</v>
          </cell>
          <cell r="O625">
            <v>80057497</v>
          </cell>
          <cell r="P625" t="str">
            <v>Aktiivne/kehtib</v>
          </cell>
        </row>
        <row r="626">
          <cell r="A626">
            <v>2001421</v>
          </cell>
          <cell r="B626">
            <v>10063677248</v>
          </cell>
          <cell r="C626" t="str">
            <v>Artur Kupp</v>
          </cell>
          <cell r="D626" t="str">
            <v>Artur</v>
          </cell>
          <cell r="E626" t="str">
            <v>Kupp</v>
          </cell>
          <cell r="F626">
            <v>50205280234</v>
          </cell>
          <cell r="G626" t="str">
            <v>Eesti</v>
          </cell>
          <cell r="H626">
            <v>2002</v>
          </cell>
          <cell r="I626" t="str">
            <v>MU</v>
          </cell>
          <cell r="J626">
            <v>44952</v>
          </cell>
          <cell r="K626">
            <v>45291</v>
          </cell>
          <cell r="L626" t="str">
            <v>CFC</v>
          </cell>
          <cell r="M626" t="str">
            <v>Spordiklubi CFC</v>
          </cell>
          <cell r="N626" t="str">
            <v>Eesti Jalgratturite Liit</v>
          </cell>
          <cell r="O626">
            <v>80057497</v>
          </cell>
          <cell r="P626" t="str">
            <v>Aktiivne/kehtib</v>
          </cell>
        </row>
        <row r="627">
          <cell r="A627">
            <v>2007580</v>
          </cell>
          <cell r="B627">
            <v>10008613176</v>
          </cell>
          <cell r="C627" t="str">
            <v>Hendrik Kirsipuu</v>
          </cell>
          <cell r="D627" t="str">
            <v>Hendrik</v>
          </cell>
          <cell r="E627" t="str">
            <v>Kirsipuu</v>
          </cell>
          <cell r="F627">
            <v>39309294910</v>
          </cell>
          <cell r="G627" t="str">
            <v>Eesti</v>
          </cell>
          <cell r="H627">
            <v>1993</v>
          </cell>
          <cell r="I627" t="str">
            <v>ME</v>
          </cell>
          <cell r="J627">
            <v>44951</v>
          </cell>
          <cell r="K627">
            <v>45291</v>
          </cell>
          <cell r="M627" t="str">
            <v>SagLab</v>
          </cell>
          <cell r="N627" t="str">
            <v>Eesti Jalgratturite Liit</v>
          </cell>
          <cell r="O627">
            <v>80057497</v>
          </cell>
          <cell r="P627" t="str">
            <v>Aktiivne/kehtib</v>
          </cell>
        </row>
        <row r="628">
          <cell r="A628">
            <v>2005090</v>
          </cell>
          <cell r="B628">
            <v>10081403491</v>
          </cell>
          <cell r="C628" t="str">
            <v>Mari Kruuser</v>
          </cell>
          <cell r="D628" t="str">
            <v>Mari</v>
          </cell>
          <cell r="E628" t="str">
            <v>Kruuser</v>
          </cell>
          <cell r="F628">
            <v>49006035733</v>
          </cell>
          <cell r="G628" t="str">
            <v>Eesti</v>
          </cell>
          <cell r="H628">
            <v>1990</v>
          </cell>
          <cell r="I628" t="str">
            <v>NE</v>
          </cell>
          <cell r="J628">
            <v>44951</v>
          </cell>
          <cell r="K628">
            <v>45291</v>
          </cell>
          <cell r="L628" t="str">
            <v>TYS</v>
          </cell>
          <cell r="M628" t="str">
            <v>TARTU ÜLIKOOLI AKADEEMILINE SPORDIKLUBI</v>
          </cell>
          <cell r="N628" t="str">
            <v>Eesti Jalgratturite Liit</v>
          </cell>
          <cell r="O628">
            <v>80057497</v>
          </cell>
          <cell r="P628" t="str">
            <v>Aktiivne/kehtib</v>
          </cell>
        </row>
        <row r="629">
          <cell r="A629">
            <v>2012711</v>
          </cell>
          <cell r="B629">
            <v>10118298453</v>
          </cell>
          <cell r="C629" t="str">
            <v>Mark Peterson</v>
          </cell>
          <cell r="D629" t="str">
            <v>Mark</v>
          </cell>
          <cell r="E629" t="str">
            <v>Peterson</v>
          </cell>
          <cell r="F629">
            <v>50611092753</v>
          </cell>
          <cell r="G629" t="str">
            <v>Eesti</v>
          </cell>
          <cell r="H629">
            <v>2006</v>
          </cell>
          <cell r="I629" t="str">
            <v>MJ</v>
          </cell>
          <cell r="J629">
            <v>44950</v>
          </cell>
          <cell r="K629">
            <v>45291</v>
          </cell>
          <cell r="M629" t="str">
            <v>Valga Motoklubi</v>
          </cell>
          <cell r="N629" t="str">
            <v>Eesti Jalgratturite Liit</v>
          </cell>
          <cell r="O629">
            <v>80057497</v>
          </cell>
          <cell r="P629" t="str">
            <v>Aktiivne/kehtib</v>
          </cell>
        </row>
        <row r="630">
          <cell r="A630">
            <v>2011165</v>
          </cell>
          <cell r="B630">
            <v>10107012202</v>
          </cell>
          <cell r="C630" t="str">
            <v>Dmitri Tereväinen</v>
          </cell>
          <cell r="D630" t="str">
            <v>Dmitri</v>
          </cell>
          <cell r="E630" t="str">
            <v>Tereväinen</v>
          </cell>
          <cell r="F630">
            <v>50301223733</v>
          </cell>
          <cell r="G630" t="str">
            <v>Eesti</v>
          </cell>
          <cell r="H630">
            <v>2003</v>
          </cell>
          <cell r="I630" t="str">
            <v>MU</v>
          </cell>
          <cell r="J630">
            <v>44950</v>
          </cell>
          <cell r="K630">
            <v>45291</v>
          </cell>
          <cell r="L630" t="str">
            <v>MTB</v>
          </cell>
          <cell r="M630" t="str">
            <v>MTBEST MTÜ</v>
          </cell>
          <cell r="N630" t="str">
            <v>Eesti Jalgratturite Liit</v>
          </cell>
          <cell r="O630">
            <v>80057497</v>
          </cell>
          <cell r="P630" t="str">
            <v>Aktiivne/kehtib</v>
          </cell>
        </row>
        <row r="631">
          <cell r="A631">
            <v>2002132</v>
          </cell>
          <cell r="B631">
            <v>10075561667</v>
          </cell>
          <cell r="C631" t="str">
            <v>Aimar Pedari</v>
          </cell>
          <cell r="D631" t="str">
            <v>Aimar</v>
          </cell>
          <cell r="E631" t="str">
            <v>Pedari</v>
          </cell>
          <cell r="F631">
            <v>36508102756</v>
          </cell>
          <cell r="G631" t="str">
            <v>Eesti</v>
          </cell>
          <cell r="H631">
            <v>1965</v>
          </cell>
          <cell r="I631" t="str">
            <v>M55-59</v>
          </cell>
          <cell r="J631">
            <v>44949</v>
          </cell>
          <cell r="K631">
            <v>45291</v>
          </cell>
          <cell r="L631" t="str">
            <v>SIP</v>
          </cell>
          <cell r="M631" t="str">
            <v>RAKVERE RATTAKLUBI SIPLASED</v>
          </cell>
          <cell r="N631" t="str">
            <v>Eesti Jalgratturite Liit</v>
          </cell>
          <cell r="O631">
            <v>80057497</v>
          </cell>
          <cell r="P631" t="str">
            <v>Aktiivne/kehtib</v>
          </cell>
        </row>
        <row r="632">
          <cell r="A632">
            <v>2006031</v>
          </cell>
          <cell r="B632">
            <v>10082435634</v>
          </cell>
          <cell r="C632" t="str">
            <v>Teet Kallakmaa</v>
          </cell>
          <cell r="D632" t="str">
            <v>Teet</v>
          </cell>
          <cell r="E632" t="str">
            <v>Kallakmaa</v>
          </cell>
          <cell r="F632">
            <v>36502244917</v>
          </cell>
          <cell r="G632" t="str">
            <v>Eesti</v>
          </cell>
          <cell r="H632">
            <v>1965</v>
          </cell>
          <cell r="I632" t="str">
            <v>M55-59</v>
          </cell>
          <cell r="J632">
            <v>44949</v>
          </cell>
          <cell r="K632">
            <v>45291</v>
          </cell>
          <cell r="L632" t="str">
            <v>JJR</v>
          </cell>
          <cell r="M632" t="str">
            <v>JÄRVA-JAANI RATTA- JA SUUSAKLUBI</v>
          </cell>
          <cell r="N632" t="str">
            <v>Eesti Jalgratturite Liit</v>
          </cell>
          <cell r="O632">
            <v>80057497</v>
          </cell>
          <cell r="P632" t="str">
            <v>Aktiivne/kehtib</v>
          </cell>
        </row>
        <row r="633">
          <cell r="A633">
            <v>2000079</v>
          </cell>
          <cell r="B633">
            <v>10007527988</v>
          </cell>
          <cell r="C633" t="str">
            <v>Mihkel Räim</v>
          </cell>
          <cell r="D633" t="str">
            <v>Mihkel</v>
          </cell>
          <cell r="E633" t="str">
            <v>Räim</v>
          </cell>
          <cell r="F633">
            <v>39307030017</v>
          </cell>
          <cell r="G633" t="str">
            <v>Eesti</v>
          </cell>
          <cell r="H633">
            <v>1993</v>
          </cell>
          <cell r="I633" t="str">
            <v>ME</v>
          </cell>
          <cell r="J633">
            <v>44949</v>
          </cell>
          <cell r="K633">
            <v>45291</v>
          </cell>
          <cell r="M633" t="str">
            <v>ATT Investments</v>
          </cell>
          <cell r="N633" t="str">
            <v>Eesti Jalgratturite Liit</v>
          </cell>
          <cell r="O633">
            <v>80057497</v>
          </cell>
          <cell r="P633" t="str">
            <v>Aktiivne/kehtib</v>
          </cell>
        </row>
        <row r="634">
          <cell r="A634">
            <v>2004114</v>
          </cell>
          <cell r="B634">
            <v>10006996613</v>
          </cell>
          <cell r="C634" t="str">
            <v>Peeter Pruus</v>
          </cell>
          <cell r="D634" t="str">
            <v>Peeter</v>
          </cell>
          <cell r="E634" t="str">
            <v>Pruus</v>
          </cell>
          <cell r="F634">
            <v>38907162743</v>
          </cell>
          <cell r="G634" t="str">
            <v>Eesti</v>
          </cell>
          <cell r="H634">
            <v>1989</v>
          </cell>
          <cell r="I634" t="str">
            <v>ME</v>
          </cell>
          <cell r="J634">
            <v>44949</v>
          </cell>
          <cell r="K634">
            <v>45291</v>
          </cell>
          <cell r="M634" t="str">
            <v>Buff Megamo Team</v>
          </cell>
          <cell r="N634" t="str">
            <v>Eesti Jalgratturite Liit</v>
          </cell>
          <cell r="O634">
            <v>80057497</v>
          </cell>
          <cell r="P634" t="str">
            <v>Aktiivne/kehtib</v>
          </cell>
        </row>
        <row r="635">
          <cell r="A635">
            <v>2003908</v>
          </cell>
          <cell r="B635">
            <v>10076737690</v>
          </cell>
          <cell r="C635" t="str">
            <v>Paula Palmiste</v>
          </cell>
          <cell r="D635" t="str">
            <v>Paula</v>
          </cell>
          <cell r="E635" t="str">
            <v>Palmiste</v>
          </cell>
          <cell r="F635">
            <v>61102142724</v>
          </cell>
          <cell r="G635" t="str">
            <v>Eesti</v>
          </cell>
          <cell r="H635">
            <v>2011</v>
          </cell>
          <cell r="I635" t="str">
            <v>N12</v>
          </cell>
          <cell r="J635">
            <v>44948</v>
          </cell>
          <cell r="K635">
            <v>45291</v>
          </cell>
          <cell r="L635" t="str">
            <v>BRE</v>
          </cell>
          <cell r="M635" t="str">
            <v>BMX RACING ESTONIA MTÜ</v>
          </cell>
          <cell r="N635" t="str">
            <v>Eesti Jalgratturite Liit</v>
          </cell>
          <cell r="O635">
            <v>80057497</v>
          </cell>
          <cell r="P635" t="str">
            <v>Aktiivne/kehtib</v>
          </cell>
        </row>
        <row r="636">
          <cell r="A636">
            <v>2014971</v>
          </cell>
          <cell r="C636" t="str">
            <v>Henri Pastarus</v>
          </cell>
          <cell r="D636" t="str">
            <v>Henri</v>
          </cell>
          <cell r="E636" t="str">
            <v>Pastarus</v>
          </cell>
          <cell r="F636">
            <v>39606050866</v>
          </cell>
          <cell r="G636" t="str">
            <v>Eesti</v>
          </cell>
          <cell r="H636">
            <v>1996</v>
          </cell>
          <cell r="I636" t="str">
            <v>Hobirattur</v>
          </cell>
          <cell r="J636">
            <v>44946</v>
          </cell>
          <cell r="K636">
            <v>45291</v>
          </cell>
          <cell r="N636" t="str">
            <v>Eesti Jalgratturite Liit</v>
          </cell>
          <cell r="O636">
            <v>80057497</v>
          </cell>
          <cell r="P636" t="str">
            <v>Aktiivne/kehtib</v>
          </cell>
        </row>
        <row r="637">
          <cell r="A637">
            <v>2006028</v>
          </cell>
          <cell r="B637">
            <v>10082435735</v>
          </cell>
          <cell r="C637" t="str">
            <v>Janek Resev</v>
          </cell>
          <cell r="D637" t="str">
            <v>Janek</v>
          </cell>
          <cell r="E637" t="str">
            <v>Resev</v>
          </cell>
          <cell r="F637">
            <v>37812044920</v>
          </cell>
          <cell r="G637" t="str">
            <v>Eesti</v>
          </cell>
          <cell r="H637">
            <v>1978</v>
          </cell>
          <cell r="I637" t="str">
            <v>M45-49</v>
          </cell>
          <cell r="J637">
            <v>44945</v>
          </cell>
          <cell r="K637">
            <v>45291</v>
          </cell>
          <cell r="L637" t="str">
            <v>SPR</v>
          </cell>
          <cell r="M637" t="str">
            <v>SPORDIKLUBI KAYABA</v>
          </cell>
          <cell r="N637" t="str">
            <v>Eesti Jalgratturite Liit</v>
          </cell>
          <cell r="O637">
            <v>80057497</v>
          </cell>
          <cell r="P637" t="str">
            <v>Aktiivne/kehtib</v>
          </cell>
        </row>
        <row r="638">
          <cell r="A638">
            <v>2005702</v>
          </cell>
          <cell r="B638">
            <v>10064415458</v>
          </cell>
          <cell r="C638" t="str">
            <v>Tõnu Tõnov</v>
          </cell>
          <cell r="D638" t="str">
            <v>Tõnu</v>
          </cell>
          <cell r="E638" t="str">
            <v>Tõnov</v>
          </cell>
          <cell r="F638">
            <v>37706120262</v>
          </cell>
          <cell r="G638" t="str">
            <v>Eesti</v>
          </cell>
          <cell r="H638">
            <v>1977</v>
          </cell>
          <cell r="I638" t="str">
            <v>M45-49</v>
          </cell>
          <cell r="J638">
            <v>44945</v>
          </cell>
          <cell r="K638">
            <v>45291</v>
          </cell>
          <cell r="L638" t="str">
            <v>BFC</v>
          </cell>
          <cell r="M638" t="str">
            <v>MTÜ Bike Fanatics CC</v>
          </cell>
          <cell r="N638" t="str">
            <v>Eesti Jalgratturite Liit</v>
          </cell>
          <cell r="O638">
            <v>80057497</v>
          </cell>
          <cell r="P638" t="str">
            <v>Aktiivne/kehtib</v>
          </cell>
        </row>
        <row r="639">
          <cell r="A639">
            <v>2004088</v>
          </cell>
          <cell r="B639">
            <v>10009919444</v>
          </cell>
          <cell r="C639" t="str">
            <v>Mari-Liis Juul</v>
          </cell>
          <cell r="D639" t="str">
            <v>Mari-Liis</v>
          </cell>
          <cell r="E639" t="str">
            <v>Juul</v>
          </cell>
          <cell r="F639">
            <v>47910210220</v>
          </cell>
          <cell r="G639" t="str">
            <v>Eesti</v>
          </cell>
          <cell r="H639">
            <v>1979</v>
          </cell>
          <cell r="I639" t="str">
            <v>N40-44</v>
          </cell>
          <cell r="J639">
            <v>44944</v>
          </cell>
          <cell r="K639">
            <v>45291</v>
          </cell>
          <cell r="M639" t="str">
            <v>Sparta</v>
          </cell>
          <cell r="N639" t="str">
            <v>Eesti Jalgratturite Liit</v>
          </cell>
          <cell r="O639">
            <v>80057497</v>
          </cell>
          <cell r="P639" t="str">
            <v>Aktiivne/kehtib</v>
          </cell>
        </row>
        <row r="640">
          <cell r="A640">
            <v>2005333</v>
          </cell>
          <cell r="B640">
            <v>10081963667</v>
          </cell>
          <cell r="C640" t="str">
            <v>Gerhard Rumm</v>
          </cell>
          <cell r="D640" t="str">
            <v>Gerhard</v>
          </cell>
          <cell r="E640" t="str">
            <v>Rumm</v>
          </cell>
          <cell r="F640">
            <v>50604030216</v>
          </cell>
          <cell r="G640" t="str">
            <v>Eesti</v>
          </cell>
          <cell r="H640">
            <v>2006</v>
          </cell>
          <cell r="I640" t="str">
            <v>MJ</v>
          </cell>
          <cell r="J640">
            <v>44943</v>
          </cell>
          <cell r="K640">
            <v>45291</v>
          </cell>
          <cell r="L640" t="str">
            <v>AIR</v>
          </cell>
          <cell r="M640" t="str">
            <v>SPORDIKLUBI AIRPARK</v>
          </cell>
          <cell r="N640" t="str">
            <v>Eesti Jalgratturite Liit</v>
          </cell>
          <cell r="O640">
            <v>80057497</v>
          </cell>
          <cell r="P640" t="str">
            <v>Aktiivne/kehtib</v>
          </cell>
        </row>
        <row r="641">
          <cell r="A641">
            <v>2011822</v>
          </cell>
          <cell r="B641">
            <v>10130760630</v>
          </cell>
          <cell r="C641" t="str">
            <v>Eero Kivikas</v>
          </cell>
          <cell r="D641" t="str">
            <v>Eero</v>
          </cell>
          <cell r="E641" t="str">
            <v>Kivikas</v>
          </cell>
          <cell r="F641">
            <v>37612054714</v>
          </cell>
          <cell r="G641" t="str">
            <v>Eesti</v>
          </cell>
          <cell r="H641">
            <v>1976</v>
          </cell>
          <cell r="I641" t="str">
            <v>M45-49</v>
          </cell>
          <cell r="J641">
            <v>44942</v>
          </cell>
          <cell r="K641">
            <v>45291</v>
          </cell>
          <cell r="N641" t="str">
            <v>Eesti Jalgratturite Liit</v>
          </cell>
          <cell r="O641">
            <v>80057497</v>
          </cell>
          <cell r="P641" t="str">
            <v>Aktiivne/kehtib</v>
          </cell>
        </row>
        <row r="642">
          <cell r="A642">
            <v>2002174</v>
          </cell>
          <cell r="B642">
            <v>10010886515</v>
          </cell>
          <cell r="C642" t="str">
            <v>Margus Sirvel</v>
          </cell>
          <cell r="D642" t="str">
            <v>Margus</v>
          </cell>
          <cell r="E642" t="str">
            <v>Sirvel</v>
          </cell>
          <cell r="F642">
            <v>37704305213</v>
          </cell>
          <cell r="G642" t="str">
            <v>Eesti</v>
          </cell>
          <cell r="H642">
            <v>1977</v>
          </cell>
          <cell r="I642" t="str">
            <v>M45-49</v>
          </cell>
          <cell r="J642">
            <v>44942</v>
          </cell>
          <cell r="K642">
            <v>45291</v>
          </cell>
          <cell r="L642" t="str">
            <v>SIP</v>
          </cell>
          <cell r="M642" t="str">
            <v>RAKVERE RATTAKLUBI SIPLASED</v>
          </cell>
          <cell r="N642" t="str">
            <v>Eesti Jalgratturite Liit</v>
          </cell>
          <cell r="O642">
            <v>80057497</v>
          </cell>
          <cell r="P642" t="str">
            <v>Aktiivne/kehtib</v>
          </cell>
        </row>
        <row r="643">
          <cell r="A643">
            <v>2003856</v>
          </cell>
          <cell r="B643">
            <v>10076716573</v>
          </cell>
          <cell r="C643" t="str">
            <v>Kristo Ebras</v>
          </cell>
          <cell r="D643" t="str">
            <v>Kristo</v>
          </cell>
          <cell r="E643" t="str">
            <v>Ebras</v>
          </cell>
          <cell r="F643">
            <v>37811050313</v>
          </cell>
          <cell r="G643" t="str">
            <v>Eesti</v>
          </cell>
          <cell r="H643">
            <v>1978</v>
          </cell>
          <cell r="I643" t="str">
            <v>M45-49</v>
          </cell>
          <cell r="J643">
            <v>44942</v>
          </cell>
          <cell r="K643">
            <v>45291</v>
          </cell>
          <cell r="L643" t="str">
            <v>KJK</v>
          </cell>
          <cell r="M643" t="str">
            <v>MTÜ KALEVI JALGRATTAKOOL</v>
          </cell>
          <cell r="N643" t="str">
            <v>Eesti Jalgratturite Liit</v>
          </cell>
          <cell r="O643">
            <v>80057497</v>
          </cell>
          <cell r="P643" t="str">
            <v>Aktiivne/kehtib</v>
          </cell>
        </row>
        <row r="644">
          <cell r="A644">
            <v>2001780</v>
          </cell>
          <cell r="B644">
            <v>10009965823</v>
          </cell>
          <cell r="C644" t="str">
            <v>Siim Kiskonen</v>
          </cell>
          <cell r="D644" t="str">
            <v>Siim</v>
          </cell>
          <cell r="E644" t="str">
            <v>Kiskonen</v>
          </cell>
          <cell r="F644">
            <v>39701160835</v>
          </cell>
          <cell r="G644" t="str">
            <v>Eesti</v>
          </cell>
          <cell r="H644">
            <v>1997</v>
          </cell>
          <cell r="I644" t="str">
            <v>ME</v>
          </cell>
          <cell r="J644">
            <v>44942</v>
          </cell>
          <cell r="K644">
            <v>45291</v>
          </cell>
          <cell r="L644" t="str">
            <v>TAT</v>
          </cell>
          <cell r="M644" t="str">
            <v>Klubi Cycling Tartu</v>
          </cell>
          <cell r="N644" t="str">
            <v>Eesti Jalgratturite Liit</v>
          </cell>
          <cell r="O644">
            <v>80057497</v>
          </cell>
          <cell r="P644" t="str">
            <v>Aktiivne/kehtib</v>
          </cell>
        </row>
        <row r="645">
          <cell r="A645">
            <v>2001696</v>
          </cell>
          <cell r="B645">
            <v>10016520595</v>
          </cell>
          <cell r="C645" t="str">
            <v>Markus Pajur</v>
          </cell>
          <cell r="D645" t="str">
            <v>Markus</v>
          </cell>
          <cell r="E645" t="str">
            <v>Pajur</v>
          </cell>
          <cell r="F645">
            <v>50009230224</v>
          </cell>
          <cell r="G645" t="str">
            <v>Eesti</v>
          </cell>
          <cell r="H645">
            <v>2000</v>
          </cell>
          <cell r="I645" t="str">
            <v>ME</v>
          </cell>
          <cell r="J645">
            <v>44942</v>
          </cell>
          <cell r="K645">
            <v>45291</v>
          </cell>
          <cell r="L645" t="str">
            <v>TAT</v>
          </cell>
          <cell r="M645" t="str">
            <v>Klubi Cycling Tartu</v>
          </cell>
          <cell r="N645" t="str">
            <v>Eesti Jalgratturite Liit</v>
          </cell>
          <cell r="O645">
            <v>80057497</v>
          </cell>
          <cell r="P645" t="str">
            <v>Aktiivne/kehtib</v>
          </cell>
        </row>
        <row r="646">
          <cell r="A646">
            <v>2001227</v>
          </cell>
          <cell r="B646">
            <v>10075390101</v>
          </cell>
          <cell r="C646" t="str">
            <v>Aaron Aus</v>
          </cell>
          <cell r="D646" t="str">
            <v>Aaron</v>
          </cell>
          <cell r="E646" t="str">
            <v>Aus</v>
          </cell>
          <cell r="F646">
            <v>50403102740</v>
          </cell>
          <cell r="G646" t="str">
            <v>Eesti</v>
          </cell>
          <cell r="H646">
            <v>2004</v>
          </cell>
          <cell r="I646" t="str">
            <v>MU</v>
          </cell>
          <cell r="J646">
            <v>44942</v>
          </cell>
          <cell r="K646">
            <v>45291</v>
          </cell>
          <cell r="L646" t="str">
            <v>TAT</v>
          </cell>
          <cell r="M646" t="str">
            <v>Klubi Cycling Tartu</v>
          </cell>
          <cell r="N646" t="str">
            <v>Eesti Jalgratturite Liit</v>
          </cell>
          <cell r="O646">
            <v>80057497</v>
          </cell>
          <cell r="P646" t="str">
            <v>Aktiivne/kehtib</v>
          </cell>
        </row>
        <row r="647">
          <cell r="A647">
            <v>2001751</v>
          </cell>
          <cell r="B647">
            <v>10064430010</v>
          </cell>
          <cell r="C647" t="str">
            <v>Lauri Tamm</v>
          </cell>
          <cell r="D647" t="str">
            <v>Lauri</v>
          </cell>
          <cell r="E647" t="str">
            <v>Tamm</v>
          </cell>
          <cell r="F647">
            <v>50404020334</v>
          </cell>
          <cell r="G647" t="str">
            <v>Eesti</v>
          </cell>
          <cell r="H647">
            <v>2004</v>
          </cell>
          <cell r="I647" t="str">
            <v>MU</v>
          </cell>
          <cell r="J647">
            <v>44942</v>
          </cell>
          <cell r="K647">
            <v>45291</v>
          </cell>
          <cell r="L647" t="str">
            <v>TAT</v>
          </cell>
          <cell r="M647" t="str">
            <v>Klubi Cycling Tartu</v>
          </cell>
          <cell r="N647" t="str">
            <v>Eesti Jalgratturite Liit</v>
          </cell>
          <cell r="O647">
            <v>80057497</v>
          </cell>
          <cell r="P647" t="str">
            <v>Aktiivne/kehtib</v>
          </cell>
        </row>
        <row r="648">
          <cell r="A648">
            <v>2005977</v>
          </cell>
          <cell r="B648">
            <v>10063678561</v>
          </cell>
          <cell r="C648" t="str">
            <v>Andre Roos</v>
          </cell>
          <cell r="D648" t="str">
            <v>Andre</v>
          </cell>
          <cell r="E648" t="str">
            <v>Roos</v>
          </cell>
          <cell r="F648">
            <v>50211227014</v>
          </cell>
          <cell r="G648" t="str">
            <v>Eesti</v>
          </cell>
          <cell r="H648">
            <v>2002</v>
          </cell>
          <cell r="I648" t="str">
            <v>MU</v>
          </cell>
          <cell r="J648">
            <v>44942</v>
          </cell>
          <cell r="K648">
            <v>45291</v>
          </cell>
          <cell r="L648" t="str">
            <v>TAT</v>
          </cell>
          <cell r="M648" t="str">
            <v>Klubi Cycling Tartu</v>
          </cell>
          <cell r="N648" t="str">
            <v>Eesti Jalgratturite Liit</v>
          </cell>
          <cell r="O648">
            <v>80057497</v>
          </cell>
          <cell r="P648" t="str">
            <v>Aktiivne/kehtib</v>
          </cell>
        </row>
        <row r="649">
          <cell r="A649">
            <v>2001256</v>
          </cell>
          <cell r="B649">
            <v>10015383069</v>
          </cell>
          <cell r="C649" t="str">
            <v>Joonas Kurits</v>
          </cell>
          <cell r="D649" t="str">
            <v>Joonas</v>
          </cell>
          <cell r="E649" t="str">
            <v>Kurits</v>
          </cell>
          <cell r="F649">
            <v>50204152763</v>
          </cell>
          <cell r="G649" t="str">
            <v>Eesti</v>
          </cell>
          <cell r="H649">
            <v>2002</v>
          </cell>
          <cell r="I649" t="str">
            <v>MU</v>
          </cell>
          <cell r="J649">
            <v>44942</v>
          </cell>
          <cell r="K649">
            <v>45291</v>
          </cell>
          <cell r="L649" t="str">
            <v>TAT</v>
          </cell>
          <cell r="M649" t="str">
            <v>Klubi Cycling Tartu</v>
          </cell>
          <cell r="N649" t="str">
            <v>Eesti Jalgratturite Liit</v>
          </cell>
          <cell r="O649">
            <v>80057497</v>
          </cell>
          <cell r="P649" t="str">
            <v>Aktiivne/kehtib</v>
          </cell>
        </row>
        <row r="650">
          <cell r="A650">
            <v>2002048</v>
          </cell>
          <cell r="B650">
            <v>10007431291</v>
          </cell>
          <cell r="C650" t="str">
            <v>Greete Steinburg</v>
          </cell>
          <cell r="D650" t="str">
            <v>Greete</v>
          </cell>
          <cell r="E650" t="str">
            <v>Steinburg</v>
          </cell>
          <cell r="F650">
            <v>49103175210</v>
          </cell>
          <cell r="G650" t="str">
            <v>Eesti</v>
          </cell>
          <cell r="H650">
            <v>1991</v>
          </cell>
          <cell r="I650" t="str">
            <v>NE</v>
          </cell>
          <cell r="J650">
            <v>44942</v>
          </cell>
          <cell r="K650">
            <v>45291</v>
          </cell>
          <cell r="M650" t="str">
            <v>Cannondale Vas Arabay</v>
          </cell>
          <cell r="N650" t="str">
            <v>Eesti Jalgratturite Liit</v>
          </cell>
          <cell r="O650">
            <v>80057497</v>
          </cell>
          <cell r="P650" t="str">
            <v>Aktiivne/kehtib</v>
          </cell>
        </row>
        <row r="651">
          <cell r="A651">
            <v>2001777</v>
          </cell>
          <cell r="B651">
            <v>10064429707</v>
          </cell>
          <cell r="C651" t="str">
            <v>Elisabeth Ebras</v>
          </cell>
          <cell r="D651" t="str">
            <v>Elisabeth</v>
          </cell>
          <cell r="E651" t="str">
            <v>Ebras</v>
          </cell>
          <cell r="F651">
            <v>60407220939</v>
          </cell>
          <cell r="G651" t="str">
            <v>Eesti</v>
          </cell>
          <cell r="H651">
            <v>2004</v>
          </cell>
          <cell r="I651" t="str">
            <v>NU</v>
          </cell>
          <cell r="J651">
            <v>44942</v>
          </cell>
          <cell r="K651">
            <v>45291</v>
          </cell>
          <cell r="M651" t="str">
            <v>UAE DEVELOPMENT TEAM</v>
          </cell>
          <cell r="N651" t="str">
            <v>Eesti Jalgratturite Liit</v>
          </cell>
          <cell r="O651">
            <v>80057497</v>
          </cell>
          <cell r="P651" t="str">
            <v>Aktiivne/kehtib</v>
          </cell>
        </row>
        <row r="652">
          <cell r="A652">
            <v>2001803</v>
          </cell>
          <cell r="B652">
            <v>10015336892</v>
          </cell>
          <cell r="C652" t="str">
            <v>Merili Sirvel</v>
          </cell>
          <cell r="D652" t="str">
            <v>Merili</v>
          </cell>
          <cell r="E652" t="str">
            <v>Sirvel</v>
          </cell>
          <cell r="F652">
            <v>49905125211</v>
          </cell>
          <cell r="G652" t="str">
            <v>Eesti</v>
          </cell>
          <cell r="H652">
            <v>1999</v>
          </cell>
          <cell r="I652" t="str">
            <v>NE</v>
          </cell>
          <cell r="J652">
            <v>44941</v>
          </cell>
          <cell r="K652">
            <v>45291</v>
          </cell>
          <cell r="M652" t="str">
            <v>Trey Trek Team</v>
          </cell>
          <cell r="N652" t="str">
            <v>Eesti Jalgratturite Liit</v>
          </cell>
          <cell r="O652">
            <v>80057497</v>
          </cell>
          <cell r="P652" t="str">
            <v>Aktiivne/kehtib</v>
          </cell>
        </row>
        <row r="653">
          <cell r="A653">
            <v>2011628</v>
          </cell>
          <cell r="B653">
            <v>10107675034</v>
          </cell>
          <cell r="C653" t="str">
            <v>Kristian Kool</v>
          </cell>
          <cell r="D653" t="str">
            <v>Kristian</v>
          </cell>
          <cell r="E653" t="str">
            <v>Kool</v>
          </cell>
          <cell r="F653">
            <v>38005246512</v>
          </cell>
          <cell r="G653" t="str">
            <v>Eesti</v>
          </cell>
          <cell r="H653">
            <v>1980</v>
          </cell>
          <cell r="I653" t="str">
            <v>M40-44</v>
          </cell>
          <cell r="J653">
            <v>44937</v>
          </cell>
          <cell r="K653">
            <v>45291</v>
          </cell>
          <cell r="N653" t="str">
            <v>Eesti Jalgratturite Liit</v>
          </cell>
          <cell r="O653">
            <v>80057497</v>
          </cell>
          <cell r="P653" t="str">
            <v>Aktiivne/kehtib</v>
          </cell>
        </row>
        <row r="654">
          <cell r="A654">
            <v>2000134</v>
          </cell>
          <cell r="B654">
            <v>10063671386</v>
          </cell>
          <cell r="C654" t="str">
            <v>Urmas Lõiv</v>
          </cell>
          <cell r="D654" t="str">
            <v>Urmas</v>
          </cell>
          <cell r="E654" t="str">
            <v>Lõiv</v>
          </cell>
          <cell r="F654">
            <v>38308035716</v>
          </cell>
          <cell r="G654" t="str">
            <v>Eesti</v>
          </cell>
          <cell r="H654">
            <v>1983</v>
          </cell>
          <cell r="I654" t="str">
            <v>M40-44</v>
          </cell>
          <cell r="J654">
            <v>44936</v>
          </cell>
          <cell r="K654">
            <v>45291</v>
          </cell>
          <cell r="N654" t="str">
            <v>Eesti Jalgratturite Liit</v>
          </cell>
          <cell r="O654">
            <v>80057497</v>
          </cell>
          <cell r="P654" t="str">
            <v>Aktiivne/kehtib</v>
          </cell>
        </row>
        <row r="655">
          <cell r="A655">
            <v>2003225</v>
          </cell>
          <cell r="B655">
            <v>10076411833</v>
          </cell>
          <cell r="C655" t="str">
            <v>Virgo Mitt</v>
          </cell>
          <cell r="D655" t="str">
            <v>Virgo</v>
          </cell>
          <cell r="E655" t="str">
            <v>Mitt</v>
          </cell>
          <cell r="F655">
            <v>50511014217</v>
          </cell>
          <cell r="G655" t="str">
            <v>Eesti</v>
          </cell>
          <cell r="H655">
            <v>2005</v>
          </cell>
          <cell r="I655" t="str">
            <v>MJ</v>
          </cell>
          <cell r="J655">
            <v>44936</v>
          </cell>
          <cell r="K655">
            <v>45291</v>
          </cell>
          <cell r="L655" t="str">
            <v>PKA</v>
          </cell>
          <cell r="M655" t="str">
            <v>PÄRNU SPORDISELTSI "KALEV" SPORDIKOOL</v>
          </cell>
          <cell r="N655" t="str">
            <v>Eesti Jalgratturite Liit</v>
          </cell>
          <cell r="O655">
            <v>80057497</v>
          </cell>
          <cell r="P655" t="str">
            <v>Aktiivne/kehtib</v>
          </cell>
        </row>
        <row r="656">
          <cell r="A656">
            <v>2003160</v>
          </cell>
          <cell r="B656">
            <v>10063671992</v>
          </cell>
          <cell r="C656" t="str">
            <v>Joosep Mesi</v>
          </cell>
          <cell r="D656" t="str">
            <v>Joosep</v>
          </cell>
          <cell r="E656" t="str">
            <v>Mesi</v>
          </cell>
          <cell r="F656">
            <v>50102060877</v>
          </cell>
          <cell r="G656" t="str">
            <v>Eesti</v>
          </cell>
          <cell r="H656">
            <v>2001</v>
          </cell>
          <cell r="I656" t="str">
            <v>MU</v>
          </cell>
          <cell r="J656">
            <v>44936</v>
          </cell>
          <cell r="K656">
            <v>45291</v>
          </cell>
          <cell r="M656" t="str">
            <v>Trey Trek Team</v>
          </cell>
          <cell r="N656" t="str">
            <v>Eesti Jalgratturite Liit</v>
          </cell>
          <cell r="O656">
            <v>80057497</v>
          </cell>
          <cell r="P656" t="str">
            <v>Aktiivne/kehtib</v>
          </cell>
        </row>
        <row r="657">
          <cell r="A657">
            <v>2000121</v>
          </cell>
          <cell r="B657">
            <v>10010871559</v>
          </cell>
          <cell r="C657" t="str">
            <v>Janika Lõiv</v>
          </cell>
          <cell r="D657" t="str">
            <v>Janika</v>
          </cell>
          <cell r="E657" t="str">
            <v>Lõiv</v>
          </cell>
          <cell r="F657">
            <v>48911286519</v>
          </cell>
          <cell r="G657" t="str">
            <v>Eesti</v>
          </cell>
          <cell r="H657">
            <v>1989</v>
          </cell>
          <cell r="I657" t="str">
            <v>NE</v>
          </cell>
          <cell r="J657">
            <v>44936</v>
          </cell>
          <cell r="K657">
            <v>45291</v>
          </cell>
          <cell r="M657" t="str">
            <v>KMC MTB Racing Team</v>
          </cell>
          <cell r="N657" t="str">
            <v>Eesti Jalgratturite Liit</v>
          </cell>
          <cell r="O657">
            <v>80057497</v>
          </cell>
          <cell r="P657" t="str">
            <v>Aktiivne/kehtib</v>
          </cell>
        </row>
        <row r="658">
          <cell r="A658">
            <v>2010807</v>
          </cell>
          <cell r="B658">
            <v>10106800317</v>
          </cell>
          <cell r="C658" t="str">
            <v>Remo Paur</v>
          </cell>
          <cell r="D658" t="str">
            <v>Remo</v>
          </cell>
          <cell r="E658" t="str">
            <v>Paur</v>
          </cell>
          <cell r="F658">
            <v>51407290139</v>
          </cell>
          <cell r="G658" t="str">
            <v>Eesti</v>
          </cell>
          <cell r="H658">
            <v>2014</v>
          </cell>
          <cell r="I658" t="str">
            <v>M10</v>
          </cell>
          <cell r="J658">
            <v>44935</v>
          </cell>
          <cell r="K658">
            <v>45291</v>
          </cell>
          <cell r="L658" t="str">
            <v>BRE</v>
          </cell>
          <cell r="M658" t="str">
            <v>BMX RACING ESTONIA MTÜ</v>
          </cell>
          <cell r="N658" t="str">
            <v>Eesti Jalgratturite Liit</v>
          </cell>
          <cell r="O658">
            <v>80057497</v>
          </cell>
          <cell r="P658" t="str">
            <v>Aktiivne/kehtib</v>
          </cell>
        </row>
        <row r="659">
          <cell r="A659">
            <v>2005731</v>
          </cell>
          <cell r="B659">
            <v>10082221931</v>
          </cell>
          <cell r="C659" t="str">
            <v>Mark Sazonov</v>
          </cell>
          <cell r="D659" t="str">
            <v>Mark</v>
          </cell>
          <cell r="E659" t="str">
            <v>Sazonov</v>
          </cell>
          <cell r="F659">
            <v>50312240852</v>
          </cell>
          <cell r="G659" t="str">
            <v>Eesti</v>
          </cell>
          <cell r="H659">
            <v>2003</v>
          </cell>
          <cell r="I659" t="str">
            <v>MU</v>
          </cell>
          <cell r="J659">
            <v>44934</v>
          </cell>
          <cell r="K659">
            <v>45291</v>
          </cell>
          <cell r="M659" t="str">
            <v>IMPULSE CC</v>
          </cell>
          <cell r="N659" t="str">
            <v>Eesti Jalgratturite Liit</v>
          </cell>
          <cell r="O659">
            <v>80057497</v>
          </cell>
          <cell r="P659" t="str">
            <v>Aktiivne/kehtib</v>
          </cell>
        </row>
        <row r="660">
          <cell r="A660">
            <v>2009795</v>
          </cell>
          <cell r="B660">
            <v>10096263184</v>
          </cell>
          <cell r="C660" t="str">
            <v>Hanna Karoline Taaramäe</v>
          </cell>
          <cell r="D660" t="str">
            <v>Hanna Karoline</v>
          </cell>
          <cell r="E660" t="str">
            <v>Taaramäe</v>
          </cell>
          <cell r="F660">
            <v>49112142714</v>
          </cell>
          <cell r="G660" t="str">
            <v>Eesti</v>
          </cell>
          <cell r="H660">
            <v>1991</v>
          </cell>
          <cell r="I660" t="str">
            <v>NE</v>
          </cell>
          <cell r="J660">
            <v>44933</v>
          </cell>
          <cell r="K660">
            <v>45291</v>
          </cell>
          <cell r="N660" t="str">
            <v>Eesti Jalgratturite Liit</v>
          </cell>
          <cell r="O660">
            <v>80057497</v>
          </cell>
          <cell r="P660" t="str">
            <v>Aktiivne/kehtib</v>
          </cell>
        </row>
        <row r="661">
          <cell r="A661">
            <v>2010289</v>
          </cell>
          <cell r="B661">
            <v>10100349110</v>
          </cell>
          <cell r="C661" t="str">
            <v>Juss Apivala</v>
          </cell>
          <cell r="D661" t="str">
            <v>Juss</v>
          </cell>
          <cell r="E661" t="str">
            <v>Apivala</v>
          </cell>
          <cell r="F661">
            <v>38407160244</v>
          </cell>
          <cell r="G661" t="str">
            <v>Eesti</v>
          </cell>
          <cell r="H661">
            <v>1984</v>
          </cell>
          <cell r="I661" t="str">
            <v>M35-39</v>
          </cell>
          <cell r="J661">
            <v>44931</v>
          </cell>
          <cell r="K661">
            <v>45291</v>
          </cell>
          <cell r="N661" t="str">
            <v>Eesti Jalgratturite Liit</v>
          </cell>
          <cell r="O661">
            <v>80057497</v>
          </cell>
          <cell r="P661" t="str">
            <v>Aktiivne/kehtib</v>
          </cell>
        </row>
        <row r="662">
          <cell r="A662">
            <v>2012494</v>
          </cell>
          <cell r="B662">
            <v>10118249549</v>
          </cell>
          <cell r="C662" t="str">
            <v>Hugo Laev</v>
          </cell>
          <cell r="D662" t="str">
            <v>Hugo</v>
          </cell>
          <cell r="E662" t="str">
            <v>Laev</v>
          </cell>
          <cell r="F662">
            <v>51312240070</v>
          </cell>
          <cell r="G662" t="str">
            <v>Eesti</v>
          </cell>
          <cell r="H662">
            <v>2013</v>
          </cell>
          <cell r="I662" t="str">
            <v>M10</v>
          </cell>
          <cell r="J662">
            <v>44929</v>
          </cell>
          <cell r="K662">
            <v>45291</v>
          </cell>
          <cell r="L662" t="str">
            <v>TYS</v>
          </cell>
          <cell r="M662" t="str">
            <v>TARTU ÜLIKOOLI AKADEEMILINE SPORDIKLUBI</v>
          </cell>
          <cell r="N662" t="str">
            <v>Eesti Jalgratturite Liit</v>
          </cell>
          <cell r="O662">
            <v>80057497</v>
          </cell>
          <cell r="P662" t="str">
            <v>Aktiivne/kehtib</v>
          </cell>
        </row>
        <row r="663">
          <cell r="A663">
            <v>2014968</v>
          </cell>
          <cell r="C663" t="str">
            <v>Kalev Koidu</v>
          </cell>
          <cell r="D663" t="str">
            <v>Kalev</v>
          </cell>
          <cell r="E663" t="str">
            <v>Koidu</v>
          </cell>
          <cell r="F663">
            <v>38710134222</v>
          </cell>
          <cell r="G663" t="str">
            <v>Eesti</v>
          </cell>
          <cell r="H663">
            <v>1987</v>
          </cell>
          <cell r="I663" t="str">
            <v>Hobirattur</v>
          </cell>
          <cell r="J663">
            <v>44928</v>
          </cell>
          <cell r="K663">
            <v>45291</v>
          </cell>
          <cell r="N663" t="str">
            <v>Eesti Jalgratturite Liit</v>
          </cell>
          <cell r="O663">
            <v>80057497</v>
          </cell>
          <cell r="P663" t="str">
            <v>Aktiivne/kehtib</v>
          </cell>
        </row>
        <row r="664">
          <cell r="A664">
            <v>2009944</v>
          </cell>
          <cell r="B664">
            <v>10096910155</v>
          </cell>
          <cell r="C664" t="str">
            <v>Kristi Kuldkepp</v>
          </cell>
          <cell r="D664" t="str">
            <v>Kristi</v>
          </cell>
          <cell r="E664" t="str">
            <v>Kuldkepp</v>
          </cell>
          <cell r="F664">
            <v>48801052731</v>
          </cell>
          <cell r="G664" t="str">
            <v>Eesti</v>
          </cell>
          <cell r="H664">
            <v>1988</v>
          </cell>
          <cell r="I664" t="str">
            <v>NE</v>
          </cell>
          <cell r="J664">
            <v>44928</v>
          </cell>
          <cell r="K664">
            <v>45291</v>
          </cell>
          <cell r="M664" t="str">
            <v>Baloise WB Ladies</v>
          </cell>
          <cell r="N664" t="str">
            <v>Eesti Jalgratturite Liit</v>
          </cell>
          <cell r="O664">
            <v>80057497</v>
          </cell>
          <cell r="P664" t="str">
            <v>Aktiivne/kehtib</v>
          </cell>
        </row>
        <row r="665">
          <cell r="A665">
            <v>2011712</v>
          </cell>
          <cell r="B665">
            <v>10006384196</v>
          </cell>
          <cell r="C665" t="str">
            <v>Daniel Mclay</v>
          </cell>
          <cell r="D665" t="str">
            <v>Daniel</v>
          </cell>
          <cell r="E665" t="str">
            <v>Mclay</v>
          </cell>
          <cell r="F665">
            <v>39201030107</v>
          </cell>
          <cell r="G665" t="str">
            <v>Eesti</v>
          </cell>
          <cell r="H665">
            <v>1992</v>
          </cell>
          <cell r="I665" t="str">
            <v>ME</v>
          </cell>
          <cell r="J665">
            <v>44923</v>
          </cell>
          <cell r="K665">
            <v>45291</v>
          </cell>
          <cell r="M665" t="str">
            <v>Arkea Samsic</v>
          </cell>
          <cell r="N665" t="str">
            <v>Eesti Jalgratturite Liit</v>
          </cell>
          <cell r="O665">
            <v>80057497</v>
          </cell>
          <cell r="P665" t="str">
            <v>Aktiivne/kehtib</v>
          </cell>
        </row>
        <row r="666">
          <cell r="A666">
            <v>2007551</v>
          </cell>
          <cell r="B666">
            <v>10044497924</v>
          </cell>
          <cell r="C666" t="str">
            <v>Maaris Meier</v>
          </cell>
          <cell r="D666" t="str">
            <v>Maaris</v>
          </cell>
          <cell r="E666" t="str">
            <v>Meier</v>
          </cell>
          <cell r="F666">
            <v>48302220239</v>
          </cell>
          <cell r="G666" t="str">
            <v>Eesti</v>
          </cell>
          <cell r="H666">
            <v>1983</v>
          </cell>
          <cell r="I666" t="str">
            <v>NE</v>
          </cell>
          <cell r="J666">
            <v>44917</v>
          </cell>
          <cell r="K666">
            <v>45291</v>
          </cell>
          <cell r="M666" t="str">
            <v>Korpo Activo / Penacova</v>
          </cell>
          <cell r="N666" t="str">
            <v>Eesti Jalgratturite Liit</v>
          </cell>
          <cell r="O666">
            <v>80057497</v>
          </cell>
          <cell r="P666" t="str">
            <v>Aktiivne/kehtib</v>
          </cell>
        </row>
        <row r="667">
          <cell r="A667">
            <v>2001188</v>
          </cell>
          <cell r="B667">
            <v>10075389794</v>
          </cell>
          <cell r="C667" t="str">
            <v>Joonas Jaht</v>
          </cell>
          <cell r="D667" t="str">
            <v>Joonas</v>
          </cell>
          <cell r="E667" t="str">
            <v>Jaht</v>
          </cell>
          <cell r="F667">
            <v>50610302714</v>
          </cell>
          <cell r="G667" t="str">
            <v>Eesti</v>
          </cell>
          <cell r="H667">
            <v>2006</v>
          </cell>
          <cell r="I667" t="str">
            <v>MJ</v>
          </cell>
          <cell r="J667">
            <v>44909</v>
          </cell>
          <cell r="K667">
            <v>45291</v>
          </cell>
          <cell r="M667" t="str">
            <v>Isorex Cycling Team</v>
          </cell>
          <cell r="N667" t="str">
            <v>Eesti Jalgratturite Liit</v>
          </cell>
          <cell r="O667">
            <v>80057497</v>
          </cell>
          <cell r="P667" t="str">
            <v>Aktiivne/kehtib</v>
          </cell>
        </row>
        <row r="668">
          <cell r="A668">
            <v>2000082</v>
          </cell>
          <cell r="B668">
            <v>10008942471</v>
          </cell>
          <cell r="C668" t="str">
            <v>Martin Laas</v>
          </cell>
          <cell r="D668" t="str">
            <v>Martin</v>
          </cell>
          <cell r="E668" t="str">
            <v>Laas</v>
          </cell>
          <cell r="F668">
            <v>39309156010</v>
          </cell>
          <cell r="G668" t="str">
            <v>Eesti</v>
          </cell>
          <cell r="H668">
            <v>1993</v>
          </cell>
          <cell r="I668" t="str">
            <v>ME</v>
          </cell>
          <cell r="J668">
            <v>44903</v>
          </cell>
          <cell r="K668">
            <v>45291</v>
          </cell>
          <cell r="M668" t="str">
            <v>Astana Qazaqstan Team</v>
          </cell>
          <cell r="N668" t="str">
            <v>Eesti Jalgratturite Liit</v>
          </cell>
          <cell r="O668">
            <v>80057497</v>
          </cell>
          <cell r="P668" t="str">
            <v>Aktiivne/kehtib</v>
          </cell>
        </row>
        <row r="669">
          <cell r="A669">
            <v>2000370</v>
          </cell>
          <cell r="B669">
            <v>10008687443</v>
          </cell>
          <cell r="C669" t="str">
            <v>Oskar Nisu</v>
          </cell>
          <cell r="D669" t="str">
            <v>Oskar</v>
          </cell>
          <cell r="E669" t="str">
            <v>Nisu</v>
          </cell>
          <cell r="F669">
            <v>39408110019</v>
          </cell>
          <cell r="G669" t="str">
            <v>Eesti</v>
          </cell>
          <cell r="H669">
            <v>1994</v>
          </cell>
          <cell r="I669" t="str">
            <v>ME</v>
          </cell>
          <cell r="J669">
            <v>44903</v>
          </cell>
          <cell r="K669">
            <v>45291</v>
          </cell>
          <cell r="M669" t="str">
            <v>Denver Disruptors</v>
          </cell>
          <cell r="N669" t="str">
            <v>Eesti Jalgratturite Liit</v>
          </cell>
          <cell r="O669">
            <v>80057497</v>
          </cell>
          <cell r="P669" t="str">
            <v>Aktiivne/kehtib</v>
          </cell>
        </row>
        <row r="670">
          <cell r="A670">
            <v>2000367</v>
          </cell>
          <cell r="B670">
            <v>10009498506</v>
          </cell>
          <cell r="C670" t="str">
            <v>Norman Vahtra</v>
          </cell>
          <cell r="D670" t="str">
            <v>Norman</v>
          </cell>
          <cell r="E670" t="str">
            <v>Vahtra</v>
          </cell>
          <cell r="F670">
            <v>39611232739</v>
          </cell>
          <cell r="G670" t="str">
            <v>Eesti</v>
          </cell>
          <cell r="H670">
            <v>1996</v>
          </cell>
          <cell r="I670" t="str">
            <v>ME</v>
          </cell>
          <cell r="J670">
            <v>44901</v>
          </cell>
          <cell r="K670">
            <v>45291</v>
          </cell>
          <cell r="M670" t="str">
            <v>GoSport Roubaix Lille Metropole</v>
          </cell>
          <cell r="N670" t="str">
            <v>Eesti Jalgratturite Liit</v>
          </cell>
          <cell r="O670">
            <v>80057497</v>
          </cell>
          <cell r="P670" t="str">
            <v>Aktiivne/kehtib</v>
          </cell>
        </row>
        <row r="671">
          <cell r="A671">
            <v>2000804</v>
          </cell>
          <cell r="B671">
            <v>10034813684</v>
          </cell>
          <cell r="C671" t="str">
            <v>Rait Ärm</v>
          </cell>
          <cell r="D671" t="str">
            <v>Rait</v>
          </cell>
          <cell r="E671" t="str">
            <v>Ärm</v>
          </cell>
          <cell r="F671">
            <v>50003310219</v>
          </cell>
          <cell r="G671" t="str">
            <v>Eesti</v>
          </cell>
          <cell r="H671">
            <v>2000</v>
          </cell>
          <cell r="I671" t="str">
            <v>ME</v>
          </cell>
          <cell r="J671">
            <v>44900</v>
          </cell>
          <cell r="K671">
            <v>45291</v>
          </cell>
          <cell r="M671" t="str">
            <v>Go Sport - Roubaix - Lille Metropole</v>
          </cell>
          <cell r="N671" t="str">
            <v>Eesti Jalgratturite Liit</v>
          </cell>
          <cell r="O671">
            <v>80057497</v>
          </cell>
          <cell r="P671" t="str">
            <v>Aktiivne/kehtib</v>
          </cell>
        </row>
        <row r="672">
          <cell r="A672">
            <v>2001955</v>
          </cell>
          <cell r="B672">
            <v>10075560758</v>
          </cell>
          <cell r="C672" t="str">
            <v>Mikk Bauer</v>
          </cell>
          <cell r="D672" t="str">
            <v>Mikk</v>
          </cell>
          <cell r="E672" t="str">
            <v>Bauer</v>
          </cell>
          <cell r="F672">
            <v>50301071511</v>
          </cell>
          <cell r="G672" t="str">
            <v>Eesti</v>
          </cell>
          <cell r="H672">
            <v>2003</v>
          </cell>
          <cell r="I672" t="str">
            <v>MU</v>
          </cell>
          <cell r="J672">
            <v>44900</v>
          </cell>
          <cell r="K672">
            <v>45291</v>
          </cell>
          <cell r="L672" t="str">
            <v>PKA</v>
          </cell>
          <cell r="M672" t="str">
            <v>PÄRNU SPORDISELTSI "KALEV" SPORDIKOOL</v>
          </cell>
          <cell r="N672" t="str">
            <v>Eesti Jalgratturite Liit</v>
          </cell>
          <cell r="O672">
            <v>80057497</v>
          </cell>
          <cell r="P672" t="str">
            <v>Aktiivne/kehtib</v>
          </cell>
        </row>
        <row r="673">
          <cell r="A673">
            <v>2001191</v>
          </cell>
          <cell r="B673">
            <v>10075389895</v>
          </cell>
          <cell r="C673" t="str">
            <v>Karl Kurits</v>
          </cell>
          <cell r="D673" t="str">
            <v>Karl</v>
          </cell>
          <cell r="E673" t="str">
            <v>Kurits</v>
          </cell>
          <cell r="F673">
            <v>50506142753</v>
          </cell>
          <cell r="G673" t="str">
            <v>Eesti</v>
          </cell>
          <cell r="H673">
            <v>2005</v>
          </cell>
          <cell r="I673" t="str">
            <v>MJ</v>
          </cell>
          <cell r="J673">
            <v>44899</v>
          </cell>
          <cell r="K673">
            <v>45291</v>
          </cell>
          <cell r="M673" t="str">
            <v>TEAM AUTO EDER</v>
          </cell>
          <cell r="N673" t="str">
            <v>Eesti Jalgratturite Liit</v>
          </cell>
          <cell r="O673">
            <v>80057497</v>
          </cell>
          <cell r="P673" t="str">
            <v>Aktiivne/kehtib</v>
          </cell>
        </row>
        <row r="674">
          <cell r="A674">
            <v>2000736</v>
          </cell>
          <cell r="B674">
            <v>10075223076</v>
          </cell>
          <cell r="C674" t="str">
            <v>Madis Mihkels</v>
          </cell>
          <cell r="D674" t="str">
            <v>Madis</v>
          </cell>
          <cell r="E674" t="str">
            <v>Mihkels</v>
          </cell>
          <cell r="F674">
            <v>50305312733</v>
          </cell>
          <cell r="G674" t="str">
            <v>Eesti</v>
          </cell>
          <cell r="H674">
            <v>2003</v>
          </cell>
          <cell r="I674" t="str">
            <v>MU</v>
          </cell>
          <cell r="J674">
            <v>44898</v>
          </cell>
          <cell r="K674">
            <v>45291</v>
          </cell>
          <cell r="M674" t="str">
            <v>Intermarche-Circus-Wanty</v>
          </cell>
          <cell r="N674" t="str">
            <v>Eesti Jalgratturite Liit</v>
          </cell>
          <cell r="O674">
            <v>80057497</v>
          </cell>
          <cell r="P674" t="str">
            <v>Aktiivne/kehtib</v>
          </cell>
        </row>
        <row r="675">
          <cell r="A675">
            <v>2001748</v>
          </cell>
          <cell r="B675">
            <v>10064429808</v>
          </cell>
          <cell r="C675" t="str">
            <v>Frank Aron Ragilo</v>
          </cell>
          <cell r="D675" t="str">
            <v>Frank Aron</v>
          </cell>
          <cell r="E675" t="str">
            <v>Ragilo</v>
          </cell>
          <cell r="F675">
            <v>50403220886</v>
          </cell>
          <cell r="G675" t="str">
            <v>Eesti</v>
          </cell>
          <cell r="H675">
            <v>2004</v>
          </cell>
          <cell r="I675" t="str">
            <v>MU</v>
          </cell>
          <cell r="J675">
            <v>44889</v>
          </cell>
          <cell r="K675">
            <v>45291</v>
          </cell>
          <cell r="M675" t="str">
            <v>Development Team DSM</v>
          </cell>
          <cell r="N675" t="str">
            <v>Eesti Jalgratturite Liit</v>
          </cell>
          <cell r="O675">
            <v>80057497</v>
          </cell>
          <cell r="P675" t="str">
            <v>Aktiivne/kehtib</v>
          </cell>
        </row>
        <row r="676">
          <cell r="A676">
            <v>2004758</v>
          </cell>
          <cell r="B676">
            <v>10014015975</v>
          </cell>
          <cell r="C676" t="str">
            <v>Karl Patrick Lauk</v>
          </cell>
          <cell r="D676" t="str">
            <v>Karl Patrick</v>
          </cell>
          <cell r="E676" t="str">
            <v>Lauk</v>
          </cell>
          <cell r="F676">
            <v>39701090011</v>
          </cell>
          <cell r="G676" t="str">
            <v>Eesti</v>
          </cell>
          <cell r="H676">
            <v>1997</v>
          </cell>
          <cell r="I676" t="str">
            <v>ME</v>
          </cell>
          <cell r="J676">
            <v>44875</v>
          </cell>
          <cell r="K676">
            <v>45291</v>
          </cell>
          <cell r="M676" t="str">
            <v>Bingoal Pauwels sauces WB</v>
          </cell>
          <cell r="N676" t="str">
            <v>Eesti Jalgratturite Liit</v>
          </cell>
          <cell r="O676">
            <v>80057497</v>
          </cell>
          <cell r="P676" t="str">
            <v>Aktiivne/kehtib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7"/>
  <sheetViews>
    <sheetView tabSelected="1" zoomScale="90" zoomScaleNormal="90" workbookViewId="0" topLeftCell="A4">
      <pane xSplit="3" topLeftCell="AI1" activePane="topRight" state="frozen"/>
      <selection pane="topRight" activeCell="AK15" sqref="AK15"/>
    </sheetView>
  </sheetViews>
  <sheetFormatPr defaultColWidth="9.140625" defaultRowHeight="15" outlineLevelCol="1"/>
  <cols>
    <col min="1" max="1" width="4.28125" style="0" customWidth="1"/>
    <col min="2" max="2" width="10.140625" style="0" bestFit="1" customWidth="1"/>
    <col min="3" max="3" width="36.28125" style="0" customWidth="1"/>
    <col min="4" max="4" width="19.8515625" style="0" hidden="1" customWidth="1" outlineLevel="1"/>
    <col min="5" max="5" width="9.8515625" style="0" hidden="1" customWidth="1" outlineLevel="1"/>
    <col min="6" max="6" width="11.57421875" style="0" hidden="1" customWidth="1" outlineLevel="1"/>
    <col min="7" max="7" width="9.140625" style="0" hidden="1" customWidth="1" outlineLevel="1"/>
    <col min="8" max="8" width="11.00390625" style="0" hidden="1" customWidth="1" outlineLevel="1"/>
    <col min="9" max="10" width="9.140625" style="0" hidden="1" customWidth="1" outlineLevel="1"/>
    <col min="11" max="11" width="10.7109375" style="0" hidden="1" customWidth="1" outlineLevel="1"/>
    <col min="12" max="15" width="9.140625" style="0" hidden="1" customWidth="1" outlineLevel="1"/>
    <col min="16" max="16" width="10.00390625" style="0" hidden="1" customWidth="1" outlineLevel="1"/>
    <col min="17" max="21" width="9.140625" style="0" hidden="1" customWidth="1" outlineLevel="1"/>
    <col min="22" max="34" width="9.8515625" style="0" hidden="1" customWidth="1" outlineLevel="1"/>
    <col min="35" max="35" width="13.140625" style="0" customWidth="1" collapsed="1"/>
    <col min="36" max="36" width="16.140625" style="0" customWidth="1"/>
    <col min="37" max="37" width="16.8515625" style="0" bestFit="1" customWidth="1"/>
  </cols>
  <sheetData>
    <row r="1" spans="1:16" ht="15.6">
      <c r="A1" s="65" t="s">
        <v>92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thickBot="1">
      <c r="A2" s="2"/>
      <c r="B2" s="2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5:36" ht="15" thickBot="1">
      <c r="E3" s="708" t="s">
        <v>36</v>
      </c>
      <c r="F3" s="709"/>
      <c r="G3" s="710"/>
      <c r="H3" s="710"/>
      <c r="I3" s="709"/>
      <c r="J3" s="711"/>
      <c r="K3" s="701" t="s">
        <v>37</v>
      </c>
      <c r="L3" s="702"/>
      <c r="M3" s="702"/>
      <c r="N3" s="702"/>
      <c r="O3" s="703"/>
      <c r="P3" s="704"/>
      <c r="Q3" s="705" t="s">
        <v>33</v>
      </c>
      <c r="R3" s="706"/>
      <c r="S3" s="706"/>
      <c r="T3" s="706"/>
      <c r="U3" s="706"/>
      <c r="V3" s="707"/>
      <c r="W3" s="696" t="s">
        <v>74</v>
      </c>
      <c r="X3" s="697"/>
      <c r="Y3" s="697"/>
      <c r="Z3" s="697"/>
      <c r="AA3" s="697"/>
      <c r="AB3" s="698"/>
      <c r="AC3" s="689" t="s">
        <v>89</v>
      </c>
      <c r="AD3" s="690"/>
      <c r="AE3" s="690"/>
      <c r="AF3" s="690"/>
      <c r="AG3" s="690"/>
      <c r="AH3" s="691"/>
      <c r="AI3" t="s">
        <v>427</v>
      </c>
      <c r="AJ3" t="s">
        <v>428</v>
      </c>
    </row>
    <row r="4" spans="1:36" ht="29.4" thickBot="1">
      <c r="A4" s="646" t="s">
        <v>38</v>
      </c>
      <c r="B4" s="647" t="s">
        <v>77</v>
      </c>
      <c r="C4" s="648" t="s">
        <v>39</v>
      </c>
      <c r="D4" s="11" t="s">
        <v>40</v>
      </c>
      <c r="E4" s="19" t="s">
        <v>63</v>
      </c>
      <c r="F4" s="4" t="s">
        <v>420</v>
      </c>
      <c r="G4" s="28" t="s">
        <v>35</v>
      </c>
      <c r="H4" s="130" t="s">
        <v>421</v>
      </c>
      <c r="I4" s="131" t="s">
        <v>41</v>
      </c>
      <c r="J4" s="132" t="s">
        <v>42</v>
      </c>
      <c r="K4" s="133" t="s">
        <v>63</v>
      </c>
      <c r="L4" s="134" t="s">
        <v>422</v>
      </c>
      <c r="M4" s="135" t="s">
        <v>35</v>
      </c>
      <c r="N4" s="136" t="s">
        <v>423</v>
      </c>
      <c r="O4" s="137" t="s">
        <v>41</v>
      </c>
      <c r="P4" s="138" t="s">
        <v>43</v>
      </c>
      <c r="Q4" s="649" t="s">
        <v>63</v>
      </c>
      <c r="R4" s="650" t="s">
        <v>430</v>
      </c>
      <c r="S4" s="139" t="s">
        <v>35</v>
      </c>
      <c r="T4" s="140" t="s">
        <v>424</v>
      </c>
      <c r="U4" s="141" t="s">
        <v>41</v>
      </c>
      <c r="V4" s="142" t="s">
        <v>43</v>
      </c>
      <c r="W4" s="651" t="s">
        <v>63</v>
      </c>
      <c r="X4" s="652" t="s">
        <v>425</v>
      </c>
      <c r="Y4" s="651" t="s">
        <v>35</v>
      </c>
      <c r="Z4" s="652" t="s">
        <v>426</v>
      </c>
      <c r="AA4" s="653" t="s">
        <v>41</v>
      </c>
      <c r="AB4" s="654" t="s">
        <v>43</v>
      </c>
      <c r="AC4" s="655" t="s">
        <v>63</v>
      </c>
      <c r="AD4" s="656" t="s">
        <v>75</v>
      </c>
      <c r="AE4" s="655" t="s">
        <v>35</v>
      </c>
      <c r="AF4" s="656" t="s">
        <v>75</v>
      </c>
      <c r="AG4" s="655" t="s">
        <v>41</v>
      </c>
      <c r="AH4" s="657" t="s">
        <v>43</v>
      </c>
      <c r="AI4" s="658" t="s">
        <v>43</v>
      </c>
      <c r="AJ4" s="658" t="s">
        <v>429</v>
      </c>
    </row>
    <row r="5" spans="1:36" ht="15">
      <c r="A5" s="660">
        <v>1</v>
      </c>
      <c r="B5" s="661">
        <v>80172726</v>
      </c>
      <c r="C5" s="662" t="s">
        <v>24</v>
      </c>
      <c r="D5" s="663" t="s">
        <v>44</v>
      </c>
      <c r="E5" s="635">
        <f>Leht2!I66</f>
        <v>76</v>
      </c>
      <c r="F5" s="636">
        <f>E5*$M$33</f>
        <v>181.67057471264368</v>
      </c>
      <c r="G5" s="635">
        <f>Leht2!I95</f>
        <v>1202</v>
      </c>
      <c r="H5" s="636">
        <f>G5*$J$33</f>
        <v>3330.96696547547</v>
      </c>
      <c r="I5" s="16">
        <f>G5+E5</f>
        <v>1278</v>
      </c>
      <c r="J5" s="20">
        <f>H5+F5</f>
        <v>3512.6375401881137</v>
      </c>
      <c r="K5" s="637">
        <f>Leht2!N66</f>
        <v>95</v>
      </c>
      <c r="L5" s="638">
        <f>K5*$M$34</f>
        <v>348.6442760985202</v>
      </c>
      <c r="M5" s="637">
        <f>Leht2!N95</f>
        <v>534.9999999999999</v>
      </c>
      <c r="N5" s="638">
        <f>M5*$J$34</f>
        <v>1469.8560017362827</v>
      </c>
      <c r="O5" s="21">
        <f>M5+K5</f>
        <v>629.9999999999999</v>
      </c>
      <c r="P5" s="58">
        <f>N5+L5</f>
        <v>1818.500277834803</v>
      </c>
      <c r="Q5" s="639">
        <v>0</v>
      </c>
      <c r="R5" s="22">
        <f>Q5*$M$35</f>
        <v>0</v>
      </c>
      <c r="S5" s="30"/>
      <c r="T5" s="22">
        <f>S5*$J$35</f>
        <v>0</v>
      </c>
      <c r="U5" s="23">
        <f>Q5+S5</f>
        <v>0</v>
      </c>
      <c r="V5" s="24">
        <f>R5+T5</f>
        <v>0</v>
      </c>
      <c r="W5" s="640">
        <f>Leht2!P66</f>
        <v>4</v>
      </c>
      <c r="X5" s="641">
        <f>W5*$M$36</f>
        <v>37.47117117117117</v>
      </c>
      <c r="Y5" s="640">
        <f>Leht2!P95</f>
        <v>397</v>
      </c>
      <c r="Z5" s="641">
        <f>Y5*$J$36</f>
        <v>1867.9209276018103</v>
      </c>
      <c r="AA5" s="640">
        <f>W5+Y5</f>
        <v>401</v>
      </c>
      <c r="AB5" s="641">
        <f>X5+Z5</f>
        <v>1905.3920987729814</v>
      </c>
      <c r="AC5" s="642">
        <v>0</v>
      </c>
      <c r="AD5" s="643"/>
      <c r="AE5" s="642">
        <v>0</v>
      </c>
      <c r="AF5" s="643"/>
      <c r="AG5" s="642"/>
      <c r="AH5" s="644"/>
      <c r="AI5" s="645">
        <f>V5+P5+J5+AB5</f>
        <v>7236.529916795898</v>
      </c>
      <c r="AJ5" s="645">
        <v>7236.529916795898</v>
      </c>
    </row>
    <row r="6" spans="1:36" ht="15">
      <c r="A6" s="664">
        <v>2</v>
      </c>
      <c r="B6" s="665">
        <v>80297681</v>
      </c>
      <c r="C6" s="610" t="s">
        <v>25</v>
      </c>
      <c r="D6" s="666" t="s">
        <v>44</v>
      </c>
      <c r="E6" s="6">
        <f>Leht2!I117</f>
        <v>255</v>
      </c>
      <c r="F6" s="25">
        <f>E6*$M$33</f>
        <v>609.5525862068965</v>
      </c>
      <c r="G6" s="6">
        <f>Leht2!I139</f>
        <v>415</v>
      </c>
      <c r="H6" s="25">
        <f>G6*$J$33</f>
        <v>1150.0426711084194</v>
      </c>
      <c r="I6" s="17">
        <f>G6+E6</f>
        <v>670</v>
      </c>
      <c r="J6" s="26">
        <f>H6+F6</f>
        <v>1759.5952573153158</v>
      </c>
      <c r="K6" s="12">
        <f>Leht2!N117</f>
        <v>110</v>
      </c>
      <c r="L6" s="27">
        <f>K6*$M$34</f>
        <v>403.6933723246023</v>
      </c>
      <c r="M6" s="12">
        <f>Leht2!N139</f>
        <v>432.01000000000005</v>
      </c>
      <c r="N6" s="27">
        <f>M6*$J$34</f>
        <v>1186.9018529160592</v>
      </c>
      <c r="O6" s="18">
        <f>M6+K6</f>
        <v>542.01</v>
      </c>
      <c r="P6" s="59">
        <f>N6+L6</f>
        <v>1590.5952252406614</v>
      </c>
      <c r="Q6" s="623">
        <v>0</v>
      </c>
      <c r="R6" s="613">
        <f>Q6*$M$35</f>
        <v>0</v>
      </c>
      <c r="S6" s="31">
        <f>Leht2!W139</f>
        <v>39</v>
      </c>
      <c r="T6" s="22">
        <f>S6*$J$35</f>
        <v>133.1171043376319</v>
      </c>
      <c r="U6" s="23">
        <f>Q6+S6</f>
        <v>39</v>
      </c>
      <c r="V6" s="24">
        <f>R6+T6</f>
        <v>133.1171043376319</v>
      </c>
      <c r="W6" s="32">
        <f>Leht2!P117</f>
        <v>65</v>
      </c>
      <c r="X6" s="33">
        <f>W6*$M$36</f>
        <v>608.9065315315315</v>
      </c>
      <c r="Y6" s="32">
        <f>Leht2!P139</f>
        <v>146</v>
      </c>
      <c r="Z6" s="33">
        <f>Y6*$J$36</f>
        <v>686.9432126696834</v>
      </c>
      <c r="AA6" s="32">
        <f>W6+Y6</f>
        <v>211</v>
      </c>
      <c r="AB6" s="33">
        <f>X6+Z6</f>
        <v>1295.849744201215</v>
      </c>
      <c r="AC6" s="68">
        <v>0</v>
      </c>
      <c r="AD6" s="69"/>
      <c r="AE6" s="68">
        <v>0</v>
      </c>
      <c r="AF6" s="69"/>
      <c r="AG6" s="68"/>
      <c r="AH6" s="123"/>
      <c r="AI6" s="67">
        <f>V6+P6+J6+AB6</f>
        <v>4779.157331094824</v>
      </c>
      <c r="AJ6" s="67">
        <v>4779.157331094824</v>
      </c>
    </row>
    <row r="7" spans="1:36" ht="15">
      <c r="A7" s="664">
        <v>3</v>
      </c>
      <c r="B7" s="665">
        <v>80084620</v>
      </c>
      <c r="C7" s="610" t="s">
        <v>23</v>
      </c>
      <c r="D7" s="667" t="s">
        <v>45</v>
      </c>
      <c r="E7" s="6"/>
      <c r="F7" s="25">
        <f>E7*$M$33</f>
        <v>0</v>
      </c>
      <c r="G7" s="6"/>
      <c r="H7" s="25">
        <f>G7*$J$33</f>
        <v>0</v>
      </c>
      <c r="I7" s="17">
        <f>G7+E7</f>
        <v>0</v>
      </c>
      <c r="J7" s="26">
        <f>H7+F7</f>
        <v>0</v>
      </c>
      <c r="K7" s="12"/>
      <c r="L7" s="27">
        <f>K7*$M$34</f>
        <v>0</v>
      </c>
      <c r="M7" s="12">
        <f>Leht2!N296</f>
        <v>30</v>
      </c>
      <c r="N7" s="27">
        <f>M7*$J$34</f>
        <v>82.4218318730626</v>
      </c>
      <c r="O7" s="18">
        <f>M7+K7</f>
        <v>30</v>
      </c>
      <c r="P7" s="59">
        <f>N7+L7</f>
        <v>82.4218318730626</v>
      </c>
      <c r="Q7" s="623">
        <f>Leht2!W275</f>
        <v>5</v>
      </c>
      <c r="R7" s="613">
        <f>Q7*$M$35</f>
        <v>1455.755</v>
      </c>
      <c r="S7" s="31">
        <f>Leht2!W296</f>
        <v>288</v>
      </c>
      <c r="T7" s="22">
        <f>S7*$J$35</f>
        <v>983.0186166471278</v>
      </c>
      <c r="U7" s="23">
        <f>Q7+S7</f>
        <v>293</v>
      </c>
      <c r="V7" s="24">
        <f>R7+T7</f>
        <v>2438.7736166471277</v>
      </c>
      <c r="W7" s="32"/>
      <c r="X7" s="33">
        <f>W7*$M$36</f>
        <v>0</v>
      </c>
      <c r="Y7" s="32">
        <f>Leht2!P296</f>
        <v>2</v>
      </c>
      <c r="Z7" s="33">
        <f>Y7*$J$36</f>
        <v>9.410180995475114</v>
      </c>
      <c r="AA7" s="32">
        <f>W7+Y7</f>
        <v>2</v>
      </c>
      <c r="AB7" s="33">
        <f>X7+Z7</f>
        <v>9.410180995475114</v>
      </c>
      <c r="AC7" s="68">
        <v>0</v>
      </c>
      <c r="AD7" s="69"/>
      <c r="AE7" s="68">
        <v>0</v>
      </c>
      <c r="AF7" s="69"/>
      <c r="AG7" s="68"/>
      <c r="AH7" s="123"/>
      <c r="AI7" s="67">
        <f>V7+P7+J7+AB7</f>
        <v>2530.6056295156654</v>
      </c>
      <c r="AJ7" s="67">
        <v>2530.6056295156654</v>
      </c>
    </row>
    <row r="8" spans="1:36" ht="15">
      <c r="A8" s="664">
        <v>4</v>
      </c>
      <c r="B8" s="665">
        <v>80327494</v>
      </c>
      <c r="C8" s="610" t="s">
        <v>27</v>
      </c>
      <c r="D8" s="667" t="s">
        <v>45</v>
      </c>
      <c r="E8" s="6">
        <f>Leht2!I198</f>
        <v>94.5</v>
      </c>
      <c r="F8" s="25">
        <f>E8*$M$33</f>
        <v>225.8930172413793</v>
      </c>
      <c r="G8" s="6">
        <f>Leht2!I211</f>
        <v>104</v>
      </c>
      <c r="H8" s="25">
        <f>G8*$J$33</f>
        <v>288.2034645669292</v>
      </c>
      <c r="I8" s="17">
        <f>G8+E8</f>
        <v>198.5</v>
      </c>
      <c r="J8" s="26">
        <f>H8+F8</f>
        <v>514.0964818083085</v>
      </c>
      <c r="K8" s="12">
        <f>Leht2!N198</f>
        <v>106.67</v>
      </c>
      <c r="L8" s="27">
        <f>K8*$M$34</f>
        <v>391.4724729624121</v>
      </c>
      <c r="M8" s="12">
        <f>Leht2!N211</f>
        <v>20</v>
      </c>
      <c r="N8" s="27">
        <f>M8*$J$34</f>
        <v>54.94788791537506</v>
      </c>
      <c r="O8" s="18">
        <f>M8+K8</f>
        <v>126.67</v>
      </c>
      <c r="P8" s="59">
        <f>N8+L8</f>
        <v>446.4203608777872</v>
      </c>
      <c r="Q8" s="623">
        <v>0</v>
      </c>
      <c r="R8" s="613">
        <f>Q8*$M$35</f>
        <v>0</v>
      </c>
      <c r="S8" s="31">
        <f>Leht2!W211</f>
        <v>243</v>
      </c>
      <c r="T8" s="22">
        <f>S8*$J$35</f>
        <v>829.4219577960141</v>
      </c>
      <c r="U8" s="23">
        <f>Q8+S8</f>
        <v>243</v>
      </c>
      <c r="V8" s="24">
        <f>R8+T8</f>
        <v>829.4219577960141</v>
      </c>
      <c r="W8" s="32">
        <f>Leht2!P198</f>
        <v>26</v>
      </c>
      <c r="X8" s="33">
        <f>W8*$M$36</f>
        <v>243.5626126126126</v>
      </c>
      <c r="Y8" s="32">
        <f>Leht2!P211</f>
        <v>7</v>
      </c>
      <c r="Z8" s="33">
        <f>Y8*$J$36</f>
        <v>32.9356334841629</v>
      </c>
      <c r="AA8" s="32">
        <f>W8+Y8</f>
        <v>33</v>
      </c>
      <c r="AB8" s="33">
        <f>X8+Z8</f>
        <v>276.4982460967755</v>
      </c>
      <c r="AC8" s="68">
        <v>0</v>
      </c>
      <c r="AD8" s="69"/>
      <c r="AE8" s="68">
        <v>0</v>
      </c>
      <c r="AF8" s="69"/>
      <c r="AG8" s="68"/>
      <c r="AH8" s="123"/>
      <c r="AI8" s="67">
        <f>V8+P8+J8+AB8</f>
        <v>2066.437046578885</v>
      </c>
      <c r="AJ8" s="67">
        <v>2066.437046578885</v>
      </c>
    </row>
    <row r="9" spans="1:36" ht="15">
      <c r="A9" s="664">
        <v>5</v>
      </c>
      <c r="B9" s="665">
        <v>80083879</v>
      </c>
      <c r="C9" s="610" t="s">
        <v>46</v>
      </c>
      <c r="D9" s="668" t="s">
        <v>47</v>
      </c>
      <c r="E9" s="6">
        <f>Leht2!I222</f>
        <v>255</v>
      </c>
      <c r="F9" s="25">
        <f>E9*$M$33</f>
        <v>609.5525862068965</v>
      </c>
      <c r="G9" s="6">
        <f>Leht2!I229</f>
        <v>284</v>
      </c>
      <c r="H9" s="25">
        <f>G9*$J$33</f>
        <v>787.0171532404605</v>
      </c>
      <c r="I9" s="17">
        <f>G9+E9</f>
        <v>539</v>
      </c>
      <c r="J9" s="26">
        <f>H9+F9</f>
        <v>1396.569739447357</v>
      </c>
      <c r="K9" s="12">
        <f>Leht2!N222</f>
        <v>10</v>
      </c>
      <c r="L9" s="27">
        <f>K9*$M$34</f>
        <v>36.69939748405476</v>
      </c>
      <c r="M9" s="12">
        <f>Leht2!N229</f>
        <v>10.66</v>
      </c>
      <c r="N9" s="27">
        <f>M9*$J$34</f>
        <v>29.28722425889491</v>
      </c>
      <c r="O9" s="18">
        <f>M9+K9</f>
        <v>20.66</v>
      </c>
      <c r="P9" s="59">
        <f>N9+L9</f>
        <v>65.98662174294967</v>
      </c>
      <c r="Q9" s="623">
        <v>0</v>
      </c>
      <c r="R9" s="613">
        <f>Q9*$M$35</f>
        <v>0</v>
      </c>
      <c r="S9" s="31"/>
      <c r="T9" s="22">
        <f>S9*$J$35</f>
        <v>0</v>
      </c>
      <c r="U9" s="23">
        <f>Q9+S9</f>
        <v>0</v>
      </c>
      <c r="V9" s="24">
        <f>R9+T9</f>
        <v>0</v>
      </c>
      <c r="W9" s="32">
        <f>Leht2!P222</f>
        <v>15</v>
      </c>
      <c r="X9" s="33">
        <f>W9*$M$36</f>
        <v>140.5168918918919</v>
      </c>
      <c r="Y9" s="32">
        <f>Leht2!P229</f>
        <v>64</v>
      </c>
      <c r="Z9" s="33">
        <f>Y9*$J$36</f>
        <v>301.12579185520366</v>
      </c>
      <c r="AA9" s="32">
        <f>W9+Y9</f>
        <v>79</v>
      </c>
      <c r="AB9" s="33">
        <f>X9+Z9</f>
        <v>441.6426837470956</v>
      </c>
      <c r="AC9" s="68">
        <v>0</v>
      </c>
      <c r="AD9" s="69"/>
      <c r="AE9" s="68">
        <v>0</v>
      </c>
      <c r="AF9" s="69"/>
      <c r="AG9" s="68"/>
      <c r="AH9" s="123"/>
      <c r="AI9" s="67">
        <f>V9+P9+J9+AB9</f>
        <v>1904.1990449374023</v>
      </c>
      <c r="AJ9" s="67">
        <v>1904.1990449374023</v>
      </c>
    </row>
    <row r="10" spans="1:36" ht="15">
      <c r="A10" s="664">
        <v>6</v>
      </c>
      <c r="B10" s="665">
        <v>80072321</v>
      </c>
      <c r="C10" s="610" t="s">
        <v>21</v>
      </c>
      <c r="D10" s="667" t="s">
        <v>45</v>
      </c>
      <c r="E10" s="6">
        <f>Leht2!I300</f>
        <v>1</v>
      </c>
      <c r="F10" s="25">
        <f>E10*$M$33</f>
        <v>2.390402298850575</v>
      </c>
      <c r="G10" s="6">
        <f>Leht2!I318</f>
        <v>306</v>
      </c>
      <c r="H10" s="25">
        <f>G10*$J$33</f>
        <v>847.9832707450032</v>
      </c>
      <c r="I10" s="17">
        <f>G10+E10</f>
        <v>307</v>
      </c>
      <c r="J10" s="26">
        <f>H10+F10</f>
        <v>850.3736730438538</v>
      </c>
      <c r="K10" s="12"/>
      <c r="L10" s="27">
        <f>K10*$M$34</f>
        <v>0</v>
      </c>
      <c r="M10" s="12">
        <f>Leht2!N318</f>
        <v>70.99999999999999</v>
      </c>
      <c r="N10" s="27">
        <f>M10*$J$34</f>
        <v>195.06500209958145</v>
      </c>
      <c r="O10" s="18">
        <f>M10+K10</f>
        <v>70.99999999999999</v>
      </c>
      <c r="P10" s="59">
        <f>N10+L10</f>
        <v>195.06500209958145</v>
      </c>
      <c r="Q10" s="623">
        <v>0</v>
      </c>
      <c r="R10" s="613">
        <f>Q10*$M$35</f>
        <v>0</v>
      </c>
      <c r="S10" s="31">
        <f>Leht2!W318</f>
        <v>140</v>
      </c>
      <c r="T10" s="22">
        <f>S10*$J$35</f>
        <v>477.85627198124274</v>
      </c>
      <c r="U10" s="23">
        <f>Q10+S10</f>
        <v>140</v>
      </c>
      <c r="V10" s="24">
        <f>R10+T10</f>
        <v>477.85627198124274</v>
      </c>
      <c r="W10" s="32"/>
      <c r="X10" s="33">
        <f>W10*$M$36</f>
        <v>0</v>
      </c>
      <c r="Y10" s="32">
        <f>Leht2!P318</f>
        <v>18</v>
      </c>
      <c r="Z10" s="33">
        <f>Y10*$J$36</f>
        <v>84.69162895927603</v>
      </c>
      <c r="AA10" s="32">
        <f>W10+Y10</f>
        <v>18</v>
      </c>
      <c r="AB10" s="33">
        <f>X10+Z10</f>
        <v>84.69162895927603</v>
      </c>
      <c r="AC10" s="68">
        <v>0</v>
      </c>
      <c r="AD10" s="69"/>
      <c r="AE10" s="68">
        <v>0</v>
      </c>
      <c r="AF10" s="69"/>
      <c r="AG10" s="68"/>
      <c r="AH10" s="123"/>
      <c r="AI10" s="67">
        <f>V10+P10+J10+AB10</f>
        <v>1607.9865760839539</v>
      </c>
      <c r="AJ10" s="67">
        <v>1607.9865760839539</v>
      </c>
    </row>
    <row r="11" spans="1:36" ht="15">
      <c r="A11" s="664">
        <v>7</v>
      </c>
      <c r="B11" s="665">
        <v>80302821</v>
      </c>
      <c r="C11" s="610" t="s">
        <v>29</v>
      </c>
      <c r="D11" s="668" t="s">
        <v>50</v>
      </c>
      <c r="E11" s="6"/>
      <c r="F11" s="25">
        <f>E11*$M$33</f>
        <v>0</v>
      </c>
      <c r="G11" s="6">
        <f>Leht2!I154</f>
        <v>215</v>
      </c>
      <c r="H11" s="25">
        <f>G11*$J$33</f>
        <v>595.8052392489401</v>
      </c>
      <c r="I11" s="17">
        <f>G11+E11</f>
        <v>215</v>
      </c>
      <c r="J11" s="26">
        <f>H11+F11</f>
        <v>595.8052392489401</v>
      </c>
      <c r="K11" s="12"/>
      <c r="L11" s="27">
        <f>K11*$M$34</f>
        <v>0</v>
      </c>
      <c r="M11" s="12">
        <f>Leht2!N154</f>
        <v>250</v>
      </c>
      <c r="N11" s="27">
        <f>M11*$J$34</f>
        <v>686.8485989421883</v>
      </c>
      <c r="O11" s="18">
        <f>M11+K11</f>
        <v>250</v>
      </c>
      <c r="P11" s="59">
        <f>N11+L11</f>
        <v>686.8485989421883</v>
      </c>
      <c r="Q11" s="623">
        <v>0</v>
      </c>
      <c r="R11" s="613">
        <f>Q11*$M$35</f>
        <v>0</v>
      </c>
      <c r="S11" s="31"/>
      <c r="T11" s="22">
        <f>S11*$J$35</f>
        <v>0</v>
      </c>
      <c r="U11" s="23">
        <f>Q11+S11</f>
        <v>0</v>
      </c>
      <c r="V11" s="24">
        <f>R11+T11</f>
        <v>0</v>
      </c>
      <c r="W11" s="32"/>
      <c r="X11" s="33">
        <f>W11*$M$36</f>
        <v>0</v>
      </c>
      <c r="Y11" s="32">
        <f>Leht2!P154</f>
        <v>58</v>
      </c>
      <c r="Z11" s="33">
        <f>Y11*$J$36</f>
        <v>272.8952488687783</v>
      </c>
      <c r="AA11" s="32">
        <f>W11+Y11</f>
        <v>58</v>
      </c>
      <c r="AB11" s="33">
        <f>X11+Z11</f>
        <v>272.8952488687783</v>
      </c>
      <c r="AC11" s="68">
        <v>0</v>
      </c>
      <c r="AD11" s="69"/>
      <c r="AE11" s="68">
        <v>0</v>
      </c>
      <c r="AF11" s="69"/>
      <c r="AG11" s="68"/>
      <c r="AH11" s="123"/>
      <c r="AI11" s="67">
        <f>V11+P11+J11+AB11</f>
        <v>1555.5490870599067</v>
      </c>
      <c r="AJ11" s="67">
        <v>1555.549087059907</v>
      </c>
    </row>
    <row r="12" spans="1:36" ht="15">
      <c r="A12" s="664">
        <v>8</v>
      </c>
      <c r="B12" s="665">
        <v>80606248</v>
      </c>
      <c r="C12" s="610" t="s">
        <v>95</v>
      </c>
      <c r="D12" s="668" t="s">
        <v>45</v>
      </c>
      <c r="E12" s="6"/>
      <c r="F12" s="25">
        <f>E12*$M$33</f>
        <v>0</v>
      </c>
      <c r="G12" s="6"/>
      <c r="H12" s="25">
        <f>G12*$J$33</f>
        <v>0</v>
      </c>
      <c r="I12" s="17">
        <f>G12+E12</f>
        <v>0</v>
      </c>
      <c r="J12" s="26">
        <f>H12+F12</f>
        <v>0</v>
      </c>
      <c r="K12" s="12"/>
      <c r="L12" s="27">
        <f>K12*$M$34</f>
        <v>0</v>
      </c>
      <c r="M12" s="12">
        <f>Leht2!N60</f>
        <v>10</v>
      </c>
      <c r="N12" s="27">
        <f>M12*$J$34</f>
        <v>27.47394395768753</v>
      </c>
      <c r="O12" s="18">
        <f>M12+K12</f>
        <v>10</v>
      </c>
      <c r="P12" s="59">
        <f>N12+L12</f>
        <v>27.47394395768753</v>
      </c>
      <c r="Q12" s="623">
        <v>0</v>
      </c>
      <c r="R12" s="613">
        <f>Q12*$M$35</f>
        <v>0</v>
      </c>
      <c r="S12" s="31">
        <f>Leht2!W60</f>
        <v>435</v>
      </c>
      <c r="T12" s="22">
        <f>S12*$J$35</f>
        <v>1484.7677022274327</v>
      </c>
      <c r="U12" s="23">
        <f>Q12+S12</f>
        <v>435</v>
      </c>
      <c r="V12" s="24">
        <f>R12+T12</f>
        <v>1484.7677022274327</v>
      </c>
      <c r="W12" s="32"/>
      <c r="X12" s="33">
        <f>W12*$M$36</f>
        <v>0</v>
      </c>
      <c r="Y12" s="32"/>
      <c r="Z12" s="33">
        <f>Y12*$J$36</f>
        <v>0</v>
      </c>
      <c r="AA12" s="32">
        <f>W12+Y12</f>
        <v>0</v>
      </c>
      <c r="AB12" s="33">
        <f>X12+Z12</f>
        <v>0</v>
      </c>
      <c r="AC12" s="68">
        <v>0</v>
      </c>
      <c r="AD12" s="69"/>
      <c r="AE12" s="68">
        <v>0</v>
      </c>
      <c r="AF12" s="69"/>
      <c r="AG12" s="68"/>
      <c r="AH12" s="123"/>
      <c r="AI12" s="67">
        <f>V12+P12+J12+AB12</f>
        <v>1512.24164618512</v>
      </c>
      <c r="AJ12" s="67">
        <v>1512.2416461851203</v>
      </c>
    </row>
    <row r="13" spans="1:36" ht="15">
      <c r="A13" s="664">
        <v>9</v>
      </c>
      <c r="B13" s="669">
        <v>80393203</v>
      </c>
      <c r="C13" s="669" t="s">
        <v>60</v>
      </c>
      <c r="D13" s="792" t="s">
        <v>70</v>
      </c>
      <c r="E13" s="6"/>
      <c r="F13" s="25">
        <f>E13*$M$33</f>
        <v>0</v>
      </c>
      <c r="G13" s="6"/>
      <c r="H13" s="25">
        <f>G13*$J$33</f>
        <v>0</v>
      </c>
      <c r="I13" s="17">
        <f>G13+E13</f>
        <v>0</v>
      </c>
      <c r="J13" s="26">
        <f>H13+F13</f>
        <v>0</v>
      </c>
      <c r="K13" s="12"/>
      <c r="L13" s="27">
        <f>K13*$M$34</f>
        <v>0</v>
      </c>
      <c r="M13" s="12"/>
      <c r="N13" s="27">
        <f>M13*$J$34</f>
        <v>0</v>
      </c>
      <c r="O13" s="18">
        <f>M13+K13</f>
        <v>0</v>
      </c>
      <c r="P13" s="59">
        <f>N13+L13</f>
        <v>0</v>
      </c>
      <c r="Q13" s="623">
        <v>0</v>
      </c>
      <c r="R13" s="613">
        <f>Q13*$M$35</f>
        <v>0</v>
      </c>
      <c r="S13" s="31">
        <f>Leht2!W45</f>
        <v>423</v>
      </c>
      <c r="T13" s="22">
        <f>S13*$J$35</f>
        <v>1443.808593200469</v>
      </c>
      <c r="U13" s="23">
        <f>Q13+S13</f>
        <v>423</v>
      </c>
      <c r="V13" s="24">
        <f>R13+T13</f>
        <v>1443.808593200469</v>
      </c>
      <c r="W13" s="32"/>
      <c r="X13" s="33">
        <f>W13*$M$36</f>
        <v>0</v>
      </c>
      <c r="Y13" s="32"/>
      <c r="Z13" s="33">
        <f>Y13*$J$36</f>
        <v>0</v>
      </c>
      <c r="AA13" s="32">
        <f>W13+Y13</f>
        <v>0</v>
      </c>
      <c r="AB13" s="33">
        <f>X13+Z13</f>
        <v>0</v>
      </c>
      <c r="AC13" s="68">
        <v>0</v>
      </c>
      <c r="AD13" s="69"/>
      <c r="AE13" s="68">
        <v>0</v>
      </c>
      <c r="AF13" s="69"/>
      <c r="AG13" s="68"/>
      <c r="AH13" s="123"/>
      <c r="AI13" s="67">
        <f>V13+P13+J13+AB13</f>
        <v>1443.808593200469</v>
      </c>
      <c r="AJ13" s="67">
        <v>1443.808593200469</v>
      </c>
    </row>
    <row r="14" spans="1:36" ht="15">
      <c r="A14" s="664">
        <v>10</v>
      </c>
      <c r="B14" s="665">
        <v>80166281</v>
      </c>
      <c r="C14" s="610" t="s">
        <v>31</v>
      </c>
      <c r="D14" s="670" t="s">
        <v>84</v>
      </c>
      <c r="E14" s="6">
        <f>Leht2!I233</f>
        <v>70</v>
      </c>
      <c r="F14" s="25">
        <f>E14*$M$33</f>
        <v>167.32816091954024</v>
      </c>
      <c r="G14" s="6">
        <f>Leht2!I246</f>
        <v>163</v>
      </c>
      <c r="H14" s="25">
        <f>G14*$J$33</f>
        <v>451.7035069654755</v>
      </c>
      <c r="I14" s="17">
        <f>G14+E14</f>
        <v>233</v>
      </c>
      <c r="J14" s="26">
        <f>H14+F14</f>
        <v>619.0316678850157</v>
      </c>
      <c r="K14" s="12"/>
      <c r="L14" s="27">
        <f>K14*$M$34</f>
        <v>0</v>
      </c>
      <c r="M14" s="12">
        <f>Leht2!N246</f>
        <v>151</v>
      </c>
      <c r="N14" s="27">
        <f>M14*$J$34</f>
        <v>414.8565537610817</v>
      </c>
      <c r="O14" s="18">
        <f>M14+K14</f>
        <v>151</v>
      </c>
      <c r="P14" s="59">
        <f>N14+L14</f>
        <v>414.8565537610817</v>
      </c>
      <c r="Q14" s="623">
        <v>0</v>
      </c>
      <c r="R14" s="613">
        <f>Q14*$M$35</f>
        <v>0</v>
      </c>
      <c r="S14" s="31"/>
      <c r="T14" s="22">
        <f>S14*$J$35</f>
        <v>0</v>
      </c>
      <c r="U14" s="23">
        <f>Q14+S14</f>
        <v>0</v>
      </c>
      <c r="V14" s="24">
        <f>R14+T14</f>
        <v>0</v>
      </c>
      <c r="W14" s="32"/>
      <c r="X14" s="33">
        <f>W14*$M$36</f>
        <v>0</v>
      </c>
      <c r="Y14" s="32">
        <f>Leht2!P246</f>
        <v>61</v>
      </c>
      <c r="Z14" s="33">
        <f>Y14*$J$36</f>
        <v>287.010520361991</v>
      </c>
      <c r="AA14" s="32">
        <f>W14+Y14</f>
        <v>61</v>
      </c>
      <c r="AB14" s="33">
        <f>X14+Z14</f>
        <v>287.010520361991</v>
      </c>
      <c r="AC14" s="68">
        <v>0</v>
      </c>
      <c r="AD14" s="69"/>
      <c r="AE14" s="68">
        <v>0</v>
      </c>
      <c r="AF14" s="69"/>
      <c r="AG14" s="68"/>
      <c r="AH14" s="123"/>
      <c r="AI14" s="67">
        <f>V14+P14+J14+AB14</f>
        <v>1320.8987420080884</v>
      </c>
      <c r="AJ14" s="67">
        <v>1320.8987420080887</v>
      </c>
    </row>
    <row r="15" spans="1:36" ht="15">
      <c r="A15" s="664">
        <v>11</v>
      </c>
      <c r="B15" s="665">
        <v>80219296</v>
      </c>
      <c r="C15" s="610" t="s">
        <v>28</v>
      </c>
      <c r="D15" s="668" t="s">
        <v>71</v>
      </c>
      <c r="E15" s="6">
        <f>Leht2!I99</f>
        <v>15</v>
      </c>
      <c r="F15" s="25">
        <f>E15*$M$33</f>
        <v>35.85603448275862</v>
      </c>
      <c r="G15" s="6">
        <f>Leht2!I103</f>
        <v>90</v>
      </c>
      <c r="H15" s="25">
        <f>G15*$J$33</f>
        <v>249.40684433676563</v>
      </c>
      <c r="I15" s="17">
        <f>G15+E15</f>
        <v>105</v>
      </c>
      <c r="J15" s="26">
        <f>H15+F15</f>
        <v>285.26287881952425</v>
      </c>
      <c r="K15" s="12">
        <f>Leht2!N99</f>
        <v>55</v>
      </c>
      <c r="L15" s="27">
        <f>K15*$M$34</f>
        <v>201.84668616230115</v>
      </c>
      <c r="M15" s="12">
        <f>Leht2!N103</f>
        <v>172.5</v>
      </c>
      <c r="N15" s="27">
        <f>M15*$J$34</f>
        <v>473.92553327010995</v>
      </c>
      <c r="O15" s="18">
        <f>M15+K15</f>
        <v>227.5</v>
      </c>
      <c r="P15" s="59">
        <f>N15+L15</f>
        <v>675.7722194324111</v>
      </c>
      <c r="Q15" s="623">
        <v>0</v>
      </c>
      <c r="R15" s="613">
        <f>Q15*$M$35</f>
        <v>0</v>
      </c>
      <c r="S15" s="31"/>
      <c r="T15" s="22">
        <f>S15*$J$35</f>
        <v>0</v>
      </c>
      <c r="U15" s="23">
        <f>Q15+S15</f>
        <v>0</v>
      </c>
      <c r="V15" s="24">
        <f>R15+T15</f>
        <v>0</v>
      </c>
      <c r="W15" s="32">
        <f>Leht2!P99</f>
        <v>1</v>
      </c>
      <c r="X15" s="33">
        <f>W15*$M$36</f>
        <v>9.367792792792793</v>
      </c>
      <c r="Y15" s="32">
        <f>Leht2!P103</f>
        <v>35</v>
      </c>
      <c r="Z15" s="33">
        <f>Y15*$J$36</f>
        <v>164.6781674208145</v>
      </c>
      <c r="AA15" s="32">
        <f>W15+Y15</f>
        <v>36</v>
      </c>
      <c r="AB15" s="33">
        <f>X15+Z15</f>
        <v>174.0459602136073</v>
      </c>
      <c r="AC15" s="68">
        <v>0</v>
      </c>
      <c r="AD15" s="69"/>
      <c r="AE15" s="68">
        <v>0</v>
      </c>
      <c r="AF15" s="69"/>
      <c r="AG15" s="68"/>
      <c r="AH15" s="123"/>
      <c r="AI15" s="67">
        <f>V15+P15+J15+AB15</f>
        <v>1135.0810584655426</v>
      </c>
      <c r="AJ15" s="67">
        <v>1135.0810584655428</v>
      </c>
    </row>
    <row r="16" spans="1:36" ht="15">
      <c r="A16" s="664">
        <v>12</v>
      </c>
      <c r="B16" s="665">
        <v>80113600</v>
      </c>
      <c r="C16" s="610" t="s">
        <v>49</v>
      </c>
      <c r="D16" s="668" t="s">
        <v>85</v>
      </c>
      <c r="E16" s="6"/>
      <c r="F16" s="25">
        <f>E16*$M$33</f>
        <v>0</v>
      </c>
      <c r="G16" s="6">
        <f>Leht2!I252</f>
        <v>182</v>
      </c>
      <c r="H16" s="25">
        <f>G16*$J$33</f>
        <v>504.35606299212606</v>
      </c>
      <c r="I16" s="17">
        <f>G16+E16</f>
        <v>182</v>
      </c>
      <c r="J16" s="26">
        <f>H16+F16</f>
        <v>504.35606299212606</v>
      </c>
      <c r="K16" s="12"/>
      <c r="L16" s="27">
        <f>K16*$M$34</f>
        <v>0</v>
      </c>
      <c r="M16" s="12">
        <f>Leht2!N252</f>
        <v>15</v>
      </c>
      <c r="N16" s="27">
        <f>M16*$J$34</f>
        <v>41.2109159365313</v>
      </c>
      <c r="O16" s="18">
        <f>M16+K16</f>
        <v>15</v>
      </c>
      <c r="P16" s="59">
        <f>N16+L16</f>
        <v>41.2109159365313</v>
      </c>
      <c r="Q16" s="623">
        <v>0</v>
      </c>
      <c r="R16" s="613">
        <f>Q16*$M$35</f>
        <v>0</v>
      </c>
      <c r="S16" s="31"/>
      <c r="T16" s="22">
        <f>S16*$J$35</f>
        <v>0</v>
      </c>
      <c r="U16" s="23">
        <f>Q16+S16</f>
        <v>0</v>
      </c>
      <c r="V16" s="24">
        <f>R16+T16</f>
        <v>0</v>
      </c>
      <c r="W16" s="32"/>
      <c r="X16" s="33">
        <f>W16*$M$36</f>
        <v>0</v>
      </c>
      <c r="Y16" s="32">
        <f>Leht2!P252</f>
        <v>81</v>
      </c>
      <c r="Z16" s="33">
        <f>Y16*$J$36</f>
        <v>381.11233031674215</v>
      </c>
      <c r="AA16" s="32">
        <f>W16+Y16</f>
        <v>81</v>
      </c>
      <c r="AB16" s="33">
        <f>X16+Z16</f>
        <v>381.11233031674215</v>
      </c>
      <c r="AC16" s="68">
        <v>0</v>
      </c>
      <c r="AD16" s="69"/>
      <c r="AE16" s="68">
        <v>0</v>
      </c>
      <c r="AF16" s="69"/>
      <c r="AG16" s="68"/>
      <c r="AH16" s="123"/>
      <c r="AI16" s="67">
        <f>V16+P16+J16+AB16</f>
        <v>926.6793092453995</v>
      </c>
      <c r="AJ16" s="67">
        <v>926.6793092453995</v>
      </c>
    </row>
    <row r="17" spans="1:36" ht="15">
      <c r="A17" s="664">
        <v>13</v>
      </c>
      <c r="B17" s="665">
        <v>80138356</v>
      </c>
      <c r="C17" s="610" t="s">
        <v>22</v>
      </c>
      <c r="D17" s="668" t="s">
        <v>48</v>
      </c>
      <c r="E17" s="6">
        <f>Leht2!I322</f>
        <v>83</v>
      </c>
      <c r="F17" s="25">
        <f>E17*$M$33</f>
        <v>198.4033908045977</v>
      </c>
      <c r="G17" s="6">
        <f>Leht2!I343</f>
        <v>1</v>
      </c>
      <c r="H17" s="25">
        <f>G17*$J$33</f>
        <v>2.771187159297396</v>
      </c>
      <c r="I17" s="17">
        <f>G17+E17</f>
        <v>84</v>
      </c>
      <c r="J17" s="26">
        <f>H17+F17</f>
        <v>201.1745779638951</v>
      </c>
      <c r="K17" s="12"/>
      <c r="L17" s="27">
        <f>K17*$M$34</f>
        <v>0</v>
      </c>
      <c r="M17" s="12">
        <f>Leht2!N343</f>
        <v>3</v>
      </c>
      <c r="N17" s="27">
        <f>M17*$J$34</f>
        <v>8.24218318730626</v>
      </c>
      <c r="O17" s="18">
        <f>M17+K17</f>
        <v>3</v>
      </c>
      <c r="P17" s="59">
        <f>N17+L17</f>
        <v>8.24218318730626</v>
      </c>
      <c r="Q17" s="623">
        <v>0</v>
      </c>
      <c r="R17" s="613">
        <f>Q17*$M$35</f>
        <v>0</v>
      </c>
      <c r="S17" s="31">
        <f>Leht2!W343</f>
        <v>102</v>
      </c>
      <c r="T17" s="22">
        <f>S17*$J$35</f>
        <v>348.1524267291911</v>
      </c>
      <c r="U17" s="23">
        <f>Q17+S17</f>
        <v>102</v>
      </c>
      <c r="V17" s="24">
        <f>R17+T17</f>
        <v>348.1524267291911</v>
      </c>
      <c r="W17" s="32"/>
      <c r="X17" s="33">
        <f>W17*$M$36</f>
        <v>0</v>
      </c>
      <c r="Y17" s="32"/>
      <c r="Z17" s="33">
        <f>Y17*$J$36</f>
        <v>0</v>
      </c>
      <c r="AA17" s="32">
        <f>W17+Y17</f>
        <v>0</v>
      </c>
      <c r="AB17" s="33">
        <f>X17+Z17</f>
        <v>0</v>
      </c>
      <c r="AC17" s="68">
        <v>0</v>
      </c>
      <c r="AD17" s="69"/>
      <c r="AE17" s="68">
        <v>0</v>
      </c>
      <c r="AF17" s="69"/>
      <c r="AG17" s="68"/>
      <c r="AH17" s="123"/>
      <c r="AI17" s="67">
        <f>V17+P17+J17+AB17</f>
        <v>557.5691878803925</v>
      </c>
      <c r="AJ17" s="67">
        <v>557.5691878803925</v>
      </c>
    </row>
    <row r="18" spans="1:36" ht="15">
      <c r="A18" s="664">
        <v>14</v>
      </c>
      <c r="B18" s="665">
        <v>80319135</v>
      </c>
      <c r="C18" s="610" t="s">
        <v>61</v>
      </c>
      <c r="D18" s="668" t="s">
        <v>72</v>
      </c>
      <c r="E18" s="6">
        <f>Leht2!I265</f>
        <v>30</v>
      </c>
      <c r="F18" s="25">
        <f>E18*$M$33</f>
        <v>71.71206896551725</v>
      </c>
      <c r="G18" s="6">
        <f>Leht2!I267</f>
        <v>125</v>
      </c>
      <c r="H18" s="25">
        <f>G18*$J$33</f>
        <v>346.3983949121745</v>
      </c>
      <c r="I18" s="17">
        <f>G18+E18</f>
        <v>155</v>
      </c>
      <c r="J18" s="26">
        <f>H18+F18</f>
        <v>418.11046387769176</v>
      </c>
      <c r="K18" s="12">
        <f>Leht2!N265</f>
        <v>20</v>
      </c>
      <c r="L18" s="27">
        <f>K18*$M$34</f>
        <v>73.39879496810951</v>
      </c>
      <c r="M18" s="12"/>
      <c r="N18" s="27">
        <f>M18*$J$34</f>
        <v>0</v>
      </c>
      <c r="O18" s="18">
        <f>M18+K18</f>
        <v>20</v>
      </c>
      <c r="P18" s="59">
        <f>N18+L18</f>
        <v>73.39879496810951</v>
      </c>
      <c r="Q18" s="623">
        <v>0</v>
      </c>
      <c r="R18" s="613">
        <f>Q18*$M$35</f>
        <v>0</v>
      </c>
      <c r="S18" s="31"/>
      <c r="T18" s="22">
        <f>S18*$J$35</f>
        <v>0</v>
      </c>
      <c r="U18" s="23">
        <f>Q18+S18</f>
        <v>0</v>
      </c>
      <c r="V18" s="24">
        <f>R18+T18</f>
        <v>0</v>
      </c>
      <c r="W18" s="32"/>
      <c r="X18" s="33">
        <f>W18*$M$36</f>
        <v>0</v>
      </c>
      <c r="Y18" s="32"/>
      <c r="Z18" s="33">
        <f>Y18*$J$36</f>
        <v>0</v>
      </c>
      <c r="AA18" s="32">
        <f>W18+Y18</f>
        <v>0</v>
      </c>
      <c r="AB18" s="33">
        <f>X18+Z18</f>
        <v>0</v>
      </c>
      <c r="AC18" s="68">
        <v>0</v>
      </c>
      <c r="AD18" s="69"/>
      <c r="AE18" s="68">
        <v>0</v>
      </c>
      <c r="AF18" s="69"/>
      <c r="AG18" s="68"/>
      <c r="AH18" s="123"/>
      <c r="AI18" s="67">
        <f>V18+P18+J18+AB18</f>
        <v>491.50925884580124</v>
      </c>
      <c r="AJ18" s="67">
        <v>491.50925884580124</v>
      </c>
    </row>
    <row r="19" spans="1:36" ht="15">
      <c r="A19" s="664">
        <v>15</v>
      </c>
      <c r="B19" s="665">
        <v>80112121</v>
      </c>
      <c r="C19" s="610" t="s">
        <v>26</v>
      </c>
      <c r="D19" s="668" t="s">
        <v>45</v>
      </c>
      <c r="E19" s="6">
        <f>Leht2!I258</f>
        <v>77.5</v>
      </c>
      <c r="F19" s="25">
        <f>E19*$M$33</f>
        <v>185.25617816091955</v>
      </c>
      <c r="G19" s="6">
        <f>Leht2!I261</f>
        <v>83</v>
      </c>
      <c r="H19" s="25">
        <f>G19*$J$33</f>
        <v>230.00853422168387</v>
      </c>
      <c r="I19" s="17">
        <f>G19+E19</f>
        <v>160.5</v>
      </c>
      <c r="J19" s="26">
        <f>H19+F19</f>
        <v>415.2647123826034</v>
      </c>
      <c r="K19" s="12"/>
      <c r="L19" s="27">
        <f>K19*$M$34</f>
        <v>0</v>
      </c>
      <c r="M19" s="12"/>
      <c r="N19" s="27">
        <f>M19*$J$34</f>
        <v>0</v>
      </c>
      <c r="O19" s="18">
        <f>M19+K19</f>
        <v>0</v>
      </c>
      <c r="P19" s="59">
        <f>N19+L19</f>
        <v>0</v>
      </c>
      <c r="Q19" s="623">
        <v>0</v>
      </c>
      <c r="R19" s="613">
        <f>Q19*$M$35</f>
        <v>0</v>
      </c>
      <c r="S19" s="31"/>
      <c r="T19" s="22">
        <f>S19*$J$35</f>
        <v>0</v>
      </c>
      <c r="U19" s="23">
        <f>Q19+S19</f>
        <v>0</v>
      </c>
      <c r="V19" s="24">
        <f>R19+T19</f>
        <v>0</v>
      </c>
      <c r="W19" s="32"/>
      <c r="X19" s="33">
        <f>W19*$M$36</f>
        <v>0</v>
      </c>
      <c r="Y19" s="32"/>
      <c r="Z19" s="33">
        <f>Y19*$J$36</f>
        <v>0</v>
      </c>
      <c r="AA19" s="32">
        <f>W19+Y19</f>
        <v>0</v>
      </c>
      <c r="AB19" s="33">
        <f>X19+Z19</f>
        <v>0</v>
      </c>
      <c r="AC19" s="68">
        <v>0</v>
      </c>
      <c r="AD19" s="69"/>
      <c r="AE19" s="68">
        <v>0</v>
      </c>
      <c r="AF19" s="69"/>
      <c r="AG19" s="68"/>
      <c r="AH19" s="123"/>
      <c r="AI19" s="67">
        <f>V19+P19+J19+AB19</f>
        <v>415.2647123826034</v>
      </c>
      <c r="AJ19" s="67">
        <v>415.2647123826034</v>
      </c>
    </row>
    <row r="20" spans="1:36" ht="15">
      <c r="A20" s="664">
        <v>16</v>
      </c>
      <c r="B20" s="665">
        <v>80296368</v>
      </c>
      <c r="C20" s="610" t="s">
        <v>30</v>
      </c>
      <c r="D20" s="670" t="s">
        <v>44</v>
      </c>
      <c r="E20" s="6"/>
      <c r="F20" s="25">
        <f>E20*$M$33</f>
        <v>0</v>
      </c>
      <c r="G20" s="6">
        <f>Leht2!I183</f>
        <v>1</v>
      </c>
      <c r="H20" s="25">
        <f>G20*$J$33</f>
        <v>2.771187159297396</v>
      </c>
      <c r="I20" s="17">
        <f>G20+E20</f>
        <v>1</v>
      </c>
      <c r="J20" s="26">
        <f>H20+F20</f>
        <v>2.771187159297396</v>
      </c>
      <c r="K20" s="12"/>
      <c r="L20" s="27">
        <f>K20*$M$34</f>
        <v>0</v>
      </c>
      <c r="M20" s="12">
        <f>Leht2!N183</f>
        <v>100.97999999999999</v>
      </c>
      <c r="N20" s="27">
        <f>M20*$J$34</f>
        <v>277.43188608472866</v>
      </c>
      <c r="O20" s="18">
        <f>M20+K20</f>
        <v>100.97999999999999</v>
      </c>
      <c r="P20" s="59">
        <f>N20+L20</f>
        <v>277.43188608472866</v>
      </c>
      <c r="Q20" s="623">
        <v>0</v>
      </c>
      <c r="R20" s="613">
        <f>Q20*$M$35</f>
        <v>0</v>
      </c>
      <c r="S20" s="31">
        <f>Leht2!W183</f>
        <v>36</v>
      </c>
      <c r="T20" s="22">
        <f>S20*$J$35</f>
        <v>122.87732708089098</v>
      </c>
      <c r="U20" s="23">
        <f>Q20+S20</f>
        <v>36</v>
      </c>
      <c r="V20" s="24">
        <f>R20+T20</f>
        <v>122.87732708089098</v>
      </c>
      <c r="W20" s="32"/>
      <c r="X20" s="33">
        <f>W20*$M$36</f>
        <v>0</v>
      </c>
      <c r="Y20" s="32"/>
      <c r="Z20" s="33">
        <f>Y20*$J$36</f>
        <v>0</v>
      </c>
      <c r="AA20" s="32">
        <f>W20+Y20</f>
        <v>0</v>
      </c>
      <c r="AB20" s="33">
        <f>X20+Z20</f>
        <v>0</v>
      </c>
      <c r="AC20" s="68">
        <v>0</v>
      </c>
      <c r="AD20" s="69"/>
      <c r="AE20" s="68">
        <v>0</v>
      </c>
      <c r="AF20" s="69"/>
      <c r="AG20" s="68"/>
      <c r="AH20" s="123"/>
      <c r="AI20" s="67">
        <f>V20+P20+J20+AB20</f>
        <v>403.08040032491704</v>
      </c>
      <c r="AJ20" s="67">
        <v>403.08040032491715</v>
      </c>
    </row>
    <row r="21" spans="1:36" ht="15">
      <c r="A21" s="664">
        <v>17</v>
      </c>
      <c r="B21" s="665">
        <v>80319425</v>
      </c>
      <c r="C21" s="610" t="s">
        <v>65</v>
      </c>
      <c r="D21" s="668" t="s">
        <v>71</v>
      </c>
      <c r="E21" s="6"/>
      <c r="F21" s="25">
        <f>E21*$M$33</f>
        <v>0</v>
      </c>
      <c r="G21" s="6">
        <f>Leht2!I110</f>
        <v>3</v>
      </c>
      <c r="H21" s="25">
        <f>G21*$J$33</f>
        <v>8.313561477892188</v>
      </c>
      <c r="I21" s="17">
        <f>G21+E21</f>
        <v>3</v>
      </c>
      <c r="J21" s="26">
        <f>H21+F21</f>
        <v>8.313561477892188</v>
      </c>
      <c r="K21" s="12"/>
      <c r="L21" s="27">
        <f>K21*$M$34</f>
        <v>0</v>
      </c>
      <c r="M21" s="12">
        <f>Leht2!N110</f>
        <v>130.99</v>
      </c>
      <c r="N21" s="27">
        <f>M21*$J$34</f>
        <v>359.881191901749</v>
      </c>
      <c r="O21" s="18">
        <f>M21+K21</f>
        <v>130.99</v>
      </c>
      <c r="P21" s="59">
        <f>N21+L21</f>
        <v>359.881191901749</v>
      </c>
      <c r="Q21" s="623">
        <v>0</v>
      </c>
      <c r="R21" s="613">
        <f>Q21*$M$35</f>
        <v>0</v>
      </c>
      <c r="S21" s="31"/>
      <c r="T21" s="22">
        <f>S21*$J$35</f>
        <v>0</v>
      </c>
      <c r="U21" s="23">
        <f>Q21+S21</f>
        <v>0</v>
      </c>
      <c r="V21" s="24">
        <f>R21+T21</f>
        <v>0</v>
      </c>
      <c r="W21" s="32"/>
      <c r="X21" s="33">
        <f>W21*$M$36</f>
        <v>0</v>
      </c>
      <c r="Y21" s="32">
        <f>Leht2!P110</f>
        <v>3</v>
      </c>
      <c r="Z21" s="33">
        <f>Y21*$J$36</f>
        <v>14.11527149321267</v>
      </c>
      <c r="AA21" s="32">
        <f>W21+Y21</f>
        <v>3</v>
      </c>
      <c r="AB21" s="33">
        <f>X21+Z21</f>
        <v>14.11527149321267</v>
      </c>
      <c r="AC21" s="68">
        <v>0</v>
      </c>
      <c r="AD21" s="69"/>
      <c r="AE21" s="68">
        <v>0</v>
      </c>
      <c r="AF21" s="69"/>
      <c r="AG21" s="68"/>
      <c r="AH21" s="123"/>
      <c r="AI21" s="67">
        <f>V21+P21+J21+AB21</f>
        <v>382.31002487285383</v>
      </c>
      <c r="AJ21" s="67">
        <v>382.31002487285394</v>
      </c>
    </row>
    <row r="22" spans="1:36" ht="15">
      <c r="A22" s="664">
        <v>18</v>
      </c>
      <c r="B22" s="665">
        <v>80375049</v>
      </c>
      <c r="C22" s="610" t="s">
        <v>66</v>
      </c>
      <c r="D22" s="668" t="s">
        <v>73</v>
      </c>
      <c r="E22" s="6"/>
      <c r="F22" s="25">
        <f>E22*$M$33</f>
        <v>0</v>
      </c>
      <c r="G22" s="6">
        <f>Leht2!I163</f>
        <v>55</v>
      </c>
      <c r="H22" s="25">
        <f>G22*$J$33</f>
        <v>152.4152937613568</v>
      </c>
      <c r="I22" s="17">
        <f>G22+E22</f>
        <v>55</v>
      </c>
      <c r="J22" s="26">
        <f>H22+F22</f>
        <v>152.4152937613568</v>
      </c>
      <c r="K22" s="12"/>
      <c r="L22" s="27">
        <f>K22*$M$34</f>
        <v>0</v>
      </c>
      <c r="M22" s="12">
        <f>Leht2!N163</f>
        <v>59.99999999999999</v>
      </c>
      <c r="N22" s="27">
        <f>M22*$J$34</f>
        <v>164.84366374612517</v>
      </c>
      <c r="O22" s="18">
        <f>M22+K22</f>
        <v>59.99999999999999</v>
      </c>
      <c r="P22" s="59">
        <f>N22+L22</f>
        <v>164.84366374612517</v>
      </c>
      <c r="Q22" s="623">
        <v>0</v>
      </c>
      <c r="R22" s="613">
        <f>Q22*$M$35</f>
        <v>0</v>
      </c>
      <c r="S22" s="31"/>
      <c r="T22" s="22">
        <f>S22*$J$35</f>
        <v>0</v>
      </c>
      <c r="U22" s="23">
        <f>Q22+S22</f>
        <v>0</v>
      </c>
      <c r="V22" s="24">
        <f>R22+T22</f>
        <v>0</v>
      </c>
      <c r="W22" s="32"/>
      <c r="X22" s="33">
        <f>W22*$M$36</f>
        <v>0</v>
      </c>
      <c r="Y22" s="32">
        <f>Leht2!P163</f>
        <v>5</v>
      </c>
      <c r="Z22" s="33">
        <f>Y22*$J$36</f>
        <v>23.525452488687787</v>
      </c>
      <c r="AA22" s="32">
        <f>W22+Y22</f>
        <v>5</v>
      </c>
      <c r="AB22" s="33">
        <f>X22+Z22</f>
        <v>23.525452488687787</v>
      </c>
      <c r="AC22" s="68">
        <v>0</v>
      </c>
      <c r="AD22" s="69"/>
      <c r="AE22" s="68">
        <v>0</v>
      </c>
      <c r="AF22" s="69"/>
      <c r="AG22" s="68"/>
      <c r="AH22" s="123"/>
      <c r="AI22" s="67">
        <f>V22+P22+J22+AB22</f>
        <v>340.78440999616976</v>
      </c>
      <c r="AJ22" s="67">
        <v>340.7844099961698</v>
      </c>
    </row>
    <row r="23" spans="1:36" ht="15">
      <c r="A23" s="664">
        <v>19</v>
      </c>
      <c r="B23" s="665">
        <v>75009177</v>
      </c>
      <c r="C23" s="610" t="s">
        <v>413</v>
      </c>
      <c r="D23" s="670" t="s">
        <v>51</v>
      </c>
      <c r="E23" s="6"/>
      <c r="F23" s="25">
        <f>E23*$M$33</f>
        <v>0</v>
      </c>
      <c r="G23" s="6">
        <f>Leht2!I167</f>
        <v>31</v>
      </c>
      <c r="H23" s="25">
        <f>G23*$J$33</f>
        <v>85.90680193821927</v>
      </c>
      <c r="I23" s="17">
        <f>G23+E23</f>
        <v>31</v>
      </c>
      <c r="J23" s="26">
        <f>H23+F23</f>
        <v>85.90680193821927</v>
      </c>
      <c r="K23" s="12"/>
      <c r="L23" s="27">
        <f>K23*$M$34</f>
        <v>0</v>
      </c>
      <c r="M23" s="12">
        <f>Leht2!N167</f>
        <v>70</v>
      </c>
      <c r="N23" s="27">
        <f>M23*$J$34</f>
        <v>192.3176077038127</v>
      </c>
      <c r="O23" s="18">
        <f>M23+K23</f>
        <v>70</v>
      </c>
      <c r="P23" s="59">
        <f>N23+L23</f>
        <v>192.3176077038127</v>
      </c>
      <c r="Q23" s="623">
        <v>0</v>
      </c>
      <c r="R23" s="613">
        <f>Q23*$M$35</f>
        <v>0</v>
      </c>
      <c r="S23" s="31"/>
      <c r="T23" s="22">
        <f>S23*$J$35</f>
        <v>0</v>
      </c>
      <c r="U23" s="23">
        <f>Q23+S23</f>
        <v>0</v>
      </c>
      <c r="V23" s="24">
        <f>R23+T23</f>
        <v>0</v>
      </c>
      <c r="W23" s="32"/>
      <c r="X23" s="33">
        <f>W23*$M$36</f>
        <v>0</v>
      </c>
      <c r="Y23" s="32"/>
      <c r="Z23" s="33">
        <f>Y23*$J$36</f>
        <v>0</v>
      </c>
      <c r="AA23" s="32">
        <f>W23+Y23</f>
        <v>0</v>
      </c>
      <c r="AB23" s="33">
        <f>X23+Z23</f>
        <v>0</v>
      </c>
      <c r="AC23" s="68">
        <v>0</v>
      </c>
      <c r="AD23" s="69"/>
      <c r="AE23" s="68">
        <v>0</v>
      </c>
      <c r="AF23" s="69"/>
      <c r="AG23" s="68"/>
      <c r="AH23" s="123"/>
      <c r="AI23" s="67">
        <f>V23+P23+J23+AB23</f>
        <v>278.224409642032</v>
      </c>
      <c r="AJ23" s="67">
        <v>278.2244096420321</v>
      </c>
    </row>
    <row r="24" spans="1:43" ht="15">
      <c r="A24" s="664">
        <v>20</v>
      </c>
      <c r="B24" s="622">
        <v>80257730</v>
      </c>
      <c r="C24" s="610" t="s">
        <v>414</v>
      </c>
      <c r="D24" s="667" t="s">
        <v>416</v>
      </c>
      <c r="E24" s="6"/>
      <c r="F24" s="25">
        <f>E24*$M$33</f>
        <v>0</v>
      </c>
      <c r="G24" s="6"/>
      <c r="H24" s="25">
        <f>G24*$J$33</f>
        <v>0</v>
      </c>
      <c r="I24" s="17">
        <f>G24+E24</f>
        <v>0</v>
      </c>
      <c r="J24" s="26">
        <f>H24+F24</f>
        <v>0</v>
      </c>
      <c r="K24" s="12"/>
      <c r="L24" s="27">
        <f>K24*$M$34</f>
        <v>0</v>
      </c>
      <c r="M24" s="12">
        <f>Leht2!N216</f>
        <v>40</v>
      </c>
      <c r="N24" s="27">
        <f>M24*$J$34</f>
        <v>109.89577583075013</v>
      </c>
      <c r="O24" s="18">
        <f>M24+K24</f>
        <v>40</v>
      </c>
      <c r="P24" s="59">
        <f>N24+L24</f>
        <v>109.89577583075013</v>
      </c>
      <c r="Q24" s="623">
        <v>0</v>
      </c>
      <c r="R24" s="613">
        <f>Q24*$M$35</f>
        <v>0</v>
      </c>
      <c r="S24" s="31"/>
      <c r="T24" s="22">
        <f>S24*$J$35</f>
        <v>0</v>
      </c>
      <c r="U24" s="23">
        <f>Q24+S24</f>
        <v>0</v>
      </c>
      <c r="V24" s="24">
        <f>R24+T24</f>
        <v>0</v>
      </c>
      <c r="W24" s="32"/>
      <c r="X24" s="33">
        <f>W24*$M$36</f>
        <v>0</v>
      </c>
      <c r="Y24" s="32">
        <f>Leht2!P216</f>
        <v>1</v>
      </c>
      <c r="Z24" s="33">
        <f>Y24*$J$36</f>
        <v>4.705090497737557</v>
      </c>
      <c r="AA24" s="32">
        <f>W24+Y24</f>
        <v>1</v>
      </c>
      <c r="AB24" s="33">
        <f>X24+Z24</f>
        <v>4.705090497737557</v>
      </c>
      <c r="AC24" s="68">
        <v>0</v>
      </c>
      <c r="AD24" s="69"/>
      <c r="AE24" s="68">
        <v>0</v>
      </c>
      <c r="AF24" s="69"/>
      <c r="AG24" s="68"/>
      <c r="AH24" s="123"/>
      <c r="AI24" s="67">
        <f>V24+P24+J24+AB24</f>
        <v>114.60086632848768</v>
      </c>
      <c r="AJ24" s="67">
        <v>114.60086632848773</v>
      </c>
      <c r="AL24" s="66"/>
      <c r="AQ24" s="66"/>
    </row>
    <row r="25" spans="1:36" ht="15">
      <c r="A25" s="664">
        <v>21</v>
      </c>
      <c r="B25" s="665">
        <v>80172465</v>
      </c>
      <c r="C25" s="610" t="s">
        <v>90</v>
      </c>
      <c r="D25" s="668" t="s">
        <v>91</v>
      </c>
      <c r="E25" s="6"/>
      <c r="F25" s="25">
        <f>E25*$M$33</f>
        <v>0</v>
      </c>
      <c r="G25" s="6">
        <f>Leht2!I144</f>
        <v>34</v>
      </c>
      <c r="H25" s="25">
        <f>G25*$J$33</f>
        <v>94.22036341611147</v>
      </c>
      <c r="I25" s="17">
        <f>G25+E25</f>
        <v>34</v>
      </c>
      <c r="J25" s="26">
        <f>H25+F25</f>
        <v>94.22036341611147</v>
      </c>
      <c r="K25" s="12"/>
      <c r="L25" s="27">
        <f>K25*$M$34</f>
        <v>0</v>
      </c>
      <c r="M25" s="12">
        <f>Leht2!N144</f>
        <v>2</v>
      </c>
      <c r="N25" s="27">
        <f>M25*$J$34</f>
        <v>5.494788791537506</v>
      </c>
      <c r="O25" s="18">
        <f>M25+K25</f>
        <v>2</v>
      </c>
      <c r="P25" s="59">
        <f>N25+L25</f>
        <v>5.494788791537506</v>
      </c>
      <c r="Q25" s="623">
        <v>0</v>
      </c>
      <c r="R25" s="613">
        <f>Q25*$M$35</f>
        <v>0</v>
      </c>
      <c r="S25" s="31"/>
      <c r="T25" s="22">
        <f>S25*$J$35</f>
        <v>0</v>
      </c>
      <c r="U25" s="23">
        <f>Q25+S25</f>
        <v>0</v>
      </c>
      <c r="V25" s="24">
        <f>R25+T25</f>
        <v>0</v>
      </c>
      <c r="W25" s="32"/>
      <c r="X25" s="33">
        <f>W25*$M$36</f>
        <v>0</v>
      </c>
      <c r="Y25" s="32">
        <f>Leht2!P144</f>
        <v>1</v>
      </c>
      <c r="Z25" s="33">
        <f>Y25*$J$36</f>
        <v>4.705090497737557</v>
      </c>
      <c r="AA25" s="32">
        <f>W25+Y25</f>
        <v>1</v>
      </c>
      <c r="AB25" s="33">
        <f>X25+Z25</f>
        <v>4.705090497737557</v>
      </c>
      <c r="AC25" s="68">
        <v>0</v>
      </c>
      <c r="AD25" s="69"/>
      <c r="AE25" s="68">
        <v>0</v>
      </c>
      <c r="AF25" s="69"/>
      <c r="AG25" s="68"/>
      <c r="AH25" s="123"/>
      <c r="AI25" s="67">
        <f>V25+P25+J25+AB25</f>
        <v>104.42024270538653</v>
      </c>
      <c r="AJ25" s="67">
        <v>104.42024270538653</v>
      </c>
    </row>
    <row r="26" spans="1:36" ht="15">
      <c r="A26" s="664">
        <v>22</v>
      </c>
      <c r="B26" s="665">
        <v>80241918</v>
      </c>
      <c r="C26" s="610" t="s">
        <v>96</v>
      </c>
      <c r="D26" s="671" t="s">
        <v>97</v>
      </c>
      <c r="E26" s="6"/>
      <c r="F26" s="25">
        <f>E26*$M$33</f>
        <v>0</v>
      </c>
      <c r="G26" s="6">
        <f>Leht2!I190</f>
        <v>8</v>
      </c>
      <c r="H26" s="25">
        <f>G26*$J$33</f>
        <v>22.169497274379168</v>
      </c>
      <c r="I26" s="17">
        <f>G26+E26</f>
        <v>8</v>
      </c>
      <c r="J26" s="26">
        <f>H26+F26</f>
        <v>22.169497274379168</v>
      </c>
      <c r="K26" s="12"/>
      <c r="L26" s="27">
        <f>K26*$M$34</f>
        <v>0</v>
      </c>
      <c r="M26" s="12">
        <f>Leht2!N190</f>
        <v>0.33</v>
      </c>
      <c r="N26" s="27">
        <f>M26*$J$34</f>
        <v>0.9066401506036886</v>
      </c>
      <c r="O26" s="18">
        <f>M26+K26</f>
        <v>0.33</v>
      </c>
      <c r="P26" s="59">
        <f>N26+L26</f>
        <v>0.9066401506036886</v>
      </c>
      <c r="Q26" s="623">
        <v>0</v>
      </c>
      <c r="R26" s="613">
        <f>Q26*$M$35</f>
        <v>0</v>
      </c>
      <c r="S26" s="31"/>
      <c r="T26" s="22">
        <f>S26*$J$35</f>
        <v>0</v>
      </c>
      <c r="U26" s="23">
        <f>Q26+S26</f>
        <v>0</v>
      </c>
      <c r="V26" s="24">
        <f>R26+T26</f>
        <v>0</v>
      </c>
      <c r="W26" s="32"/>
      <c r="X26" s="33">
        <f>W26*$M$36</f>
        <v>0</v>
      </c>
      <c r="Y26" s="32">
        <f>Leht2!P190</f>
        <v>5</v>
      </c>
      <c r="Z26" s="33">
        <f>Y26*$J$36</f>
        <v>23.525452488687787</v>
      </c>
      <c r="AA26" s="32">
        <f>W26+Y26</f>
        <v>5</v>
      </c>
      <c r="AB26" s="33">
        <f>X26+Z26</f>
        <v>23.525452488687787</v>
      </c>
      <c r="AC26" s="68">
        <v>0</v>
      </c>
      <c r="AD26" s="69"/>
      <c r="AE26" s="68">
        <v>0</v>
      </c>
      <c r="AF26" s="69"/>
      <c r="AG26" s="68"/>
      <c r="AH26" s="123"/>
      <c r="AI26" s="67">
        <f>V26+P26+J26+AB26</f>
        <v>46.601589913670644</v>
      </c>
      <c r="AJ26" s="67">
        <v>100</v>
      </c>
    </row>
    <row r="27" spans="1:36" ht="15">
      <c r="A27" s="664">
        <v>23</v>
      </c>
      <c r="B27" s="622">
        <v>80409695</v>
      </c>
      <c r="C27" s="610" t="s">
        <v>415</v>
      </c>
      <c r="D27" s="671" t="s">
        <v>70</v>
      </c>
      <c r="E27" s="611"/>
      <c r="F27" s="25">
        <f>E27*$M$33</f>
        <v>0</v>
      </c>
      <c r="G27" s="611"/>
      <c r="H27" s="25">
        <f>G27*$J$33</f>
        <v>0</v>
      </c>
      <c r="I27" s="17">
        <f>G27+E27</f>
        <v>0</v>
      </c>
      <c r="J27" s="26">
        <f>H27+F27</f>
        <v>0</v>
      </c>
      <c r="K27" s="617"/>
      <c r="L27" s="27">
        <f>K27*$M$34</f>
        <v>0</v>
      </c>
      <c r="M27" s="612">
        <f>Leht2!N271</f>
        <v>15</v>
      </c>
      <c r="N27" s="27">
        <f>M27*$J$34</f>
        <v>41.2109159365313</v>
      </c>
      <c r="O27" s="18"/>
      <c r="P27" s="59">
        <f>N27+L27</f>
        <v>41.2109159365313</v>
      </c>
      <c r="Q27" s="623">
        <v>0</v>
      </c>
      <c r="R27" s="613">
        <f>Q27*$M$35</f>
        <v>0</v>
      </c>
      <c r="S27" s="614"/>
      <c r="T27" s="22">
        <f>S27*$J$35</f>
        <v>0</v>
      </c>
      <c r="U27" s="23">
        <f>Q27+S27</f>
        <v>0</v>
      </c>
      <c r="V27" s="24">
        <f>R27+T27</f>
        <v>0</v>
      </c>
      <c r="W27" s="618"/>
      <c r="X27" s="33">
        <f>W27*$M$36</f>
        <v>0</v>
      </c>
      <c r="Y27" s="618"/>
      <c r="Z27" s="33">
        <f>Y27*$J$36</f>
        <v>0</v>
      </c>
      <c r="AA27" s="32"/>
      <c r="AB27" s="33">
        <f>X27+Z27</f>
        <v>0</v>
      </c>
      <c r="AC27" s="68">
        <v>0</v>
      </c>
      <c r="AD27" s="620"/>
      <c r="AE27" s="68">
        <v>0</v>
      </c>
      <c r="AF27" s="620"/>
      <c r="AG27" s="619"/>
      <c r="AH27" s="621"/>
      <c r="AI27" s="67">
        <f>V27+P27+J27+AB27</f>
        <v>41.2109159365313</v>
      </c>
      <c r="AJ27" s="615">
        <v>100</v>
      </c>
    </row>
    <row r="28" spans="1:39" ht="15" thickBot="1">
      <c r="A28" s="672">
        <v>24</v>
      </c>
      <c r="B28" s="673">
        <v>80057496</v>
      </c>
      <c r="C28" s="674" t="s">
        <v>52</v>
      </c>
      <c r="D28" s="675" t="s">
        <v>44</v>
      </c>
      <c r="E28" s="29"/>
      <c r="F28" s="25">
        <f aca="true" t="shared" si="0" ref="F5:F28">E28*$M$33</f>
        <v>0</v>
      </c>
      <c r="G28" s="13"/>
      <c r="H28" s="25">
        <f aca="true" t="shared" si="1" ref="H5:H28">G28*$J$33</f>
        <v>0</v>
      </c>
      <c r="I28" s="17">
        <f aca="true" t="shared" si="2" ref="I28">G28+E28</f>
        <v>0</v>
      </c>
      <c r="J28" s="26">
        <f aca="true" t="shared" si="3" ref="J28">H28+F28</f>
        <v>0</v>
      </c>
      <c r="K28" s="14"/>
      <c r="L28" s="27">
        <f aca="true" t="shared" si="4" ref="L5:L28">K28*$M$34</f>
        <v>0</v>
      </c>
      <c r="M28" s="14"/>
      <c r="N28" s="27">
        <f aca="true" t="shared" si="5" ref="N5:N28">M28*$J$34</f>
        <v>0</v>
      </c>
      <c r="O28" s="60"/>
      <c r="P28" s="59">
        <f aca="true" t="shared" si="6" ref="P28">N28+L28</f>
        <v>0</v>
      </c>
      <c r="Q28" s="623">
        <v>0</v>
      </c>
      <c r="R28" s="613">
        <f aca="true" t="shared" si="7" ref="R5:R28">Q28*$M$35</f>
        <v>0</v>
      </c>
      <c r="S28" s="61"/>
      <c r="T28" s="22">
        <f aca="true" t="shared" si="8" ref="T5:T28">S28*$J$35</f>
        <v>0</v>
      </c>
      <c r="U28" s="15"/>
      <c r="V28" s="24">
        <f aca="true" t="shared" si="9" ref="V28">R28+T28</f>
        <v>0</v>
      </c>
      <c r="W28" s="63"/>
      <c r="X28" s="33">
        <f aca="true" t="shared" si="10" ref="X5:X28">W28*$M$36</f>
        <v>0</v>
      </c>
      <c r="Y28" s="63"/>
      <c r="Z28" s="33">
        <f aca="true" t="shared" si="11" ref="Z5:Z28">Y28*$J$36</f>
        <v>0</v>
      </c>
      <c r="AA28" s="63"/>
      <c r="AB28" s="33">
        <f aca="true" t="shared" si="12" ref="AB28">X28+Z28</f>
        <v>0</v>
      </c>
      <c r="AC28" s="68">
        <v>0</v>
      </c>
      <c r="AD28" s="71"/>
      <c r="AE28" s="68">
        <v>0</v>
      </c>
      <c r="AF28" s="71"/>
      <c r="AG28" s="70"/>
      <c r="AH28" s="124"/>
      <c r="AI28" s="67">
        <f>F38</f>
        <v>10398.25</v>
      </c>
      <c r="AJ28" s="126">
        <f>AI28-112</f>
        <v>10286.25</v>
      </c>
      <c r="AL28" s="66"/>
      <c r="AM28" s="66"/>
    </row>
    <row r="29" spans="1:36" ht="15" thickBot="1">
      <c r="A29" s="3"/>
      <c r="B29" s="3"/>
      <c r="C29" s="3"/>
      <c r="D29" s="659" t="s">
        <v>32</v>
      </c>
      <c r="E29" s="62">
        <f aca="true" t="shared" si="13" ref="E29:AB29">SUM(E5:E28)</f>
        <v>957</v>
      </c>
      <c r="F29" s="62">
        <f t="shared" si="13"/>
        <v>2287.6150000000002</v>
      </c>
      <c r="G29" s="62">
        <f t="shared" si="13"/>
        <v>3302</v>
      </c>
      <c r="H29" s="62">
        <f t="shared" si="13"/>
        <v>9150.460000000003</v>
      </c>
      <c r="I29" s="62">
        <f t="shared" si="13"/>
        <v>4259</v>
      </c>
      <c r="J29" s="62">
        <f t="shared" si="13"/>
        <v>11438.075000000004</v>
      </c>
      <c r="K29" s="634">
        <f t="shared" si="13"/>
        <v>396.67</v>
      </c>
      <c r="L29" s="634">
        <f t="shared" si="13"/>
        <v>1455.7550000000003</v>
      </c>
      <c r="M29" s="634">
        <f t="shared" si="13"/>
        <v>2119.4700000000003</v>
      </c>
      <c r="N29" s="634">
        <f t="shared" si="13"/>
        <v>5823.019999999998</v>
      </c>
      <c r="O29" s="634">
        <f t="shared" si="13"/>
        <v>2501.1400000000003</v>
      </c>
      <c r="P29" s="634">
        <f t="shared" si="13"/>
        <v>7278.775</v>
      </c>
      <c r="Q29" s="128">
        <f t="shared" si="13"/>
        <v>5</v>
      </c>
      <c r="R29" s="128">
        <f t="shared" si="13"/>
        <v>1455.755</v>
      </c>
      <c r="S29" s="128">
        <f t="shared" si="13"/>
        <v>1706</v>
      </c>
      <c r="T29" s="128">
        <f t="shared" si="13"/>
        <v>5823.02</v>
      </c>
      <c r="U29" s="128">
        <f t="shared" si="13"/>
        <v>1711</v>
      </c>
      <c r="V29" s="128">
        <f t="shared" si="13"/>
        <v>7278.775</v>
      </c>
      <c r="W29" s="64">
        <f t="shared" si="13"/>
        <v>111</v>
      </c>
      <c r="X29" s="64">
        <f t="shared" si="13"/>
        <v>1039.825</v>
      </c>
      <c r="Y29" s="64">
        <f t="shared" si="13"/>
        <v>884</v>
      </c>
      <c r="Z29" s="64">
        <f t="shared" si="13"/>
        <v>4159.3</v>
      </c>
      <c r="AA29" s="64">
        <f t="shared" si="13"/>
        <v>995</v>
      </c>
      <c r="AB29" s="64">
        <f t="shared" si="13"/>
        <v>5199.125</v>
      </c>
      <c r="AC29" s="72">
        <f>SUM(AC5:AC27)</f>
        <v>0</v>
      </c>
      <c r="AD29" s="73"/>
      <c r="AE29" s="72">
        <f>SUM(AE5:AE28)</f>
        <v>0</v>
      </c>
      <c r="AF29" s="73"/>
      <c r="AG29" s="72"/>
      <c r="AH29" s="125"/>
      <c r="AI29" s="127">
        <f>SUM(AI5:AI28)</f>
        <v>41593</v>
      </c>
      <c r="AJ29" s="127">
        <f>SUM(AJ5:AJ28)</f>
        <v>41593.1874941498</v>
      </c>
    </row>
    <row r="30" spans="3:34" ht="15">
      <c r="C30" s="5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5:35" ht="15" thickBot="1"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0"/>
    </row>
    <row r="32" spans="3:36" ht="28.8">
      <c r="C32" s="108"/>
      <c r="D32" s="116"/>
      <c r="E32" s="104" t="s">
        <v>53</v>
      </c>
      <c r="F32" s="109" t="s">
        <v>54</v>
      </c>
      <c r="G32" s="105" t="s">
        <v>55</v>
      </c>
      <c r="H32" s="82" t="s">
        <v>87</v>
      </c>
      <c r="I32" s="83" t="s">
        <v>56</v>
      </c>
      <c r="J32" s="84" t="s">
        <v>57</v>
      </c>
      <c r="K32" s="82" t="s">
        <v>88</v>
      </c>
      <c r="L32" s="83" t="s">
        <v>76</v>
      </c>
      <c r="M32" s="84" t="s">
        <v>57</v>
      </c>
      <c r="N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J32" s="66"/>
    </row>
    <row r="33" spans="3:36" ht="15">
      <c r="C33" s="712" t="s">
        <v>58</v>
      </c>
      <c r="D33" s="713"/>
      <c r="E33" s="120">
        <v>27.5</v>
      </c>
      <c r="F33" s="106">
        <f>F41*0.275</f>
        <v>11438.075</v>
      </c>
      <c r="G33" s="121">
        <f>I33+L33</f>
        <v>4259</v>
      </c>
      <c r="H33" s="114">
        <f>F33*0.8</f>
        <v>9150.460000000001</v>
      </c>
      <c r="I33" s="107">
        <f>G29</f>
        <v>3302</v>
      </c>
      <c r="J33" s="110">
        <f>H33/I33</f>
        <v>2.771187159297396</v>
      </c>
      <c r="K33" s="115">
        <f>F33*0.2</f>
        <v>2287.6150000000002</v>
      </c>
      <c r="L33" s="107">
        <f>E29</f>
        <v>957</v>
      </c>
      <c r="M33" s="110">
        <f>K33/L33</f>
        <v>2.390402298850575</v>
      </c>
      <c r="N33" s="9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J33" s="66"/>
    </row>
    <row r="34" spans="3:34" ht="15">
      <c r="C34" s="714" t="s">
        <v>59</v>
      </c>
      <c r="D34" s="715"/>
      <c r="E34" s="48">
        <v>17.5</v>
      </c>
      <c r="F34" s="44">
        <f>F41*0.175</f>
        <v>7278.775</v>
      </c>
      <c r="G34" s="98">
        <f>I34+L34</f>
        <v>2516.1400000000003</v>
      </c>
      <c r="H34" s="85">
        <f>F34*0.8</f>
        <v>5823.02</v>
      </c>
      <c r="I34" s="34">
        <f>M29</f>
        <v>2119.4700000000003</v>
      </c>
      <c r="J34" s="41">
        <f>H34/I34</f>
        <v>2.747394395768753</v>
      </c>
      <c r="K34" s="92">
        <f>F34*0.2</f>
        <v>1455.755</v>
      </c>
      <c r="L34" s="34">
        <f>K29</f>
        <v>396.67</v>
      </c>
      <c r="M34" s="41">
        <f>K34/L34</f>
        <v>3.6699397484054757</v>
      </c>
      <c r="N34" s="9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3:34" ht="15">
      <c r="C35" s="694" t="s">
        <v>33</v>
      </c>
      <c r="D35" s="695"/>
      <c r="E35" s="49">
        <v>17.5</v>
      </c>
      <c r="F35" s="45">
        <f>F41*0.175</f>
        <v>7278.775</v>
      </c>
      <c r="G35" s="99">
        <f>I35+L35</f>
        <v>1711</v>
      </c>
      <c r="H35" s="86">
        <f>F35*0.8</f>
        <v>5823.02</v>
      </c>
      <c r="I35" s="35">
        <f>S29</f>
        <v>1706</v>
      </c>
      <c r="J35" s="42">
        <f>H35/I35</f>
        <v>3.413259085580305</v>
      </c>
      <c r="K35" s="93">
        <f>F35*0.2</f>
        <v>1455.755</v>
      </c>
      <c r="L35" s="36">
        <f>Q29</f>
        <v>5</v>
      </c>
      <c r="M35" s="42">
        <f>K35/L35</f>
        <v>291.151</v>
      </c>
      <c r="N35" s="9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3:34" ht="15">
      <c r="C36" s="692" t="s">
        <v>74</v>
      </c>
      <c r="D36" s="693"/>
      <c r="E36" s="50">
        <v>12.5</v>
      </c>
      <c r="F36" s="46">
        <f>F41*0.125</f>
        <v>5199.125</v>
      </c>
      <c r="G36" s="100">
        <f>I36+L36</f>
        <v>995</v>
      </c>
      <c r="H36" s="87">
        <f>F36*0.8</f>
        <v>4159.3</v>
      </c>
      <c r="I36" s="37">
        <f>Y29</f>
        <v>884</v>
      </c>
      <c r="J36" s="43">
        <f>H36/I36</f>
        <v>4.705090497737557</v>
      </c>
      <c r="K36" s="94">
        <f>F36*0.2</f>
        <v>1039.825</v>
      </c>
      <c r="L36" s="38">
        <f>W29</f>
        <v>111</v>
      </c>
      <c r="M36" s="43">
        <f aca="true" t="shared" si="14" ref="M36">K36/L36</f>
        <v>9.367792792792793</v>
      </c>
      <c r="N36" s="9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3:34" ht="15">
      <c r="C37" s="111" t="s">
        <v>89</v>
      </c>
      <c r="D37" s="117"/>
      <c r="E37" s="74"/>
      <c r="F37" s="75"/>
      <c r="G37" s="101"/>
      <c r="H37" s="88"/>
      <c r="I37" s="76"/>
      <c r="J37" s="78"/>
      <c r="K37" s="95"/>
      <c r="L37" s="77"/>
      <c r="M37" s="78"/>
      <c r="N37" s="9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3:34" ht="15">
      <c r="C38" s="112" t="s">
        <v>69</v>
      </c>
      <c r="D38" s="118"/>
      <c r="E38" s="51">
        <v>25</v>
      </c>
      <c r="F38" s="47">
        <f>F41*0.25</f>
        <v>10398.25</v>
      </c>
      <c r="G38" s="102"/>
      <c r="H38" s="89"/>
      <c r="I38" s="39"/>
      <c r="J38" s="90"/>
      <c r="K38" s="96"/>
      <c r="L38" s="40"/>
      <c r="M38" s="52"/>
      <c r="N38" s="9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3:16" ht="15" thickBot="1">
      <c r="C39" s="113" t="s">
        <v>67</v>
      </c>
      <c r="D39" s="119"/>
      <c r="E39" s="53">
        <f aca="true" t="shared" si="15" ref="E39:M39">SUM(E33:E38)</f>
        <v>100</v>
      </c>
      <c r="F39" s="54">
        <f t="shared" si="15"/>
        <v>41593</v>
      </c>
      <c r="G39" s="103">
        <f>SUM(G33:G38)</f>
        <v>9481.14</v>
      </c>
      <c r="H39" s="91">
        <f t="shared" si="15"/>
        <v>24955.8</v>
      </c>
      <c r="I39" s="55">
        <f t="shared" si="15"/>
        <v>8011.47</v>
      </c>
      <c r="J39" s="57">
        <f t="shared" si="15"/>
        <v>13.63693113838401</v>
      </c>
      <c r="K39" s="97">
        <f>SUM(K33:K38)</f>
        <v>6238.95</v>
      </c>
      <c r="L39" s="56">
        <f t="shared" si="15"/>
        <v>1469.67</v>
      </c>
      <c r="M39" s="57">
        <f t="shared" si="15"/>
        <v>306.5791348400488</v>
      </c>
      <c r="P39" s="10"/>
    </row>
    <row r="40" ht="15" thickBot="1">
      <c r="F40" s="10"/>
    </row>
    <row r="41" spans="3:13" ht="15" thickBot="1">
      <c r="C41" s="699" t="s">
        <v>68</v>
      </c>
      <c r="D41" s="700"/>
      <c r="E41" s="79"/>
      <c r="F41" s="129">
        <v>41593</v>
      </c>
      <c r="G41" s="80"/>
      <c r="H41" s="80"/>
      <c r="I41" s="80"/>
      <c r="J41" s="80"/>
      <c r="K41" s="80"/>
      <c r="L41" s="80"/>
      <c r="M41" s="81"/>
    </row>
    <row r="43" ht="15">
      <c r="C43" s="122"/>
    </row>
    <row r="44" ht="15">
      <c r="F44" s="1"/>
    </row>
    <row r="45" ht="15">
      <c r="G45" s="10"/>
    </row>
    <row r="47" ht="15">
      <c r="H47" s="10"/>
    </row>
  </sheetData>
  <mergeCells count="10">
    <mergeCell ref="AC3:AH3"/>
    <mergeCell ref="C36:D36"/>
    <mergeCell ref="C35:D35"/>
    <mergeCell ref="W3:AB3"/>
    <mergeCell ref="C41:D41"/>
    <mergeCell ref="K3:P3"/>
    <mergeCell ref="Q3:V3"/>
    <mergeCell ref="E3:J3"/>
    <mergeCell ref="C33:D33"/>
    <mergeCell ref="C34:D34"/>
  </mergeCells>
  <printOptions/>
  <pageMargins left="0.7" right="0.7" top="0.75" bottom="0.75" header="0.3" footer="0.3"/>
  <pageSetup horizontalDpi="300" verticalDpi="300" orientation="portrait" paperSize="9" scale="87" r:id="rId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DCE0F-6F98-42B0-807C-F6F778EAFB9A}">
  <dimension ref="A1:AC355"/>
  <sheetViews>
    <sheetView workbookViewId="0" topLeftCell="A1">
      <pane ySplit="16" topLeftCell="A326" activePane="bottomLeft" state="frozen"/>
      <selection pane="topLeft" activeCell="A15" sqref="A15"/>
      <selection pane="bottomLeft" activeCell="E358" sqref="E358"/>
    </sheetView>
  </sheetViews>
  <sheetFormatPr defaultColWidth="9.140625" defaultRowHeight="15" customHeight="1" outlineLevelRow="1" outlineLevelCol="1"/>
  <cols>
    <col min="1" max="1" width="5.7109375" style="608" customWidth="1"/>
    <col min="4" max="4" width="24.28125" style="0" customWidth="1"/>
    <col min="5" max="5" width="9.140625" style="0" customWidth="1"/>
    <col min="6" max="8" width="9.140625" style="0" hidden="1" customWidth="1" outlineLevel="1"/>
    <col min="9" max="9" width="8.8515625" style="0" customWidth="1" collapsed="1"/>
    <col min="10" max="13" width="9.140625" style="0" hidden="1" customWidth="1" outlineLevel="1"/>
    <col min="14" max="14" width="8.8515625" style="0" customWidth="1" collapsed="1"/>
    <col min="15" max="15" width="9.140625" style="0" hidden="1" customWidth="1" outlineLevel="1"/>
    <col min="16" max="16" width="8.8515625" style="0" customWidth="1" collapsed="1"/>
    <col min="17" max="22" width="9.140625" style="0" hidden="1" customWidth="1" outlineLevel="1"/>
    <col min="23" max="23" width="9.140625" style="0" customWidth="1" collapsed="1"/>
  </cols>
  <sheetData>
    <row r="1" spans="2:24" ht="15" customHeight="1" hidden="1" outlineLevel="1">
      <c r="B1" s="272">
        <v>1</v>
      </c>
      <c r="C1" s="752" t="s">
        <v>219</v>
      </c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143"/>
    </row>
    <row r="2" spans="2:24" ht="15" customHeight="1" hidden="1" outlineLevel="1">
      <c r="B2" s="272">
        <v>2</v>
      </c>
      <c r="C2" s="752" t="s">
        <v>220</v>
      </c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143"/>
    </row>
    <row r="3" spans="2:24" ht="15" customHeight="1" hidden="1" outlineLevel="1">
      <c r="B3" s="272">
        <v>3</v>
      </c>
      <c r="C3" s="752" t="s">
        <v>221</v>
      </c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143"/>
    </row>
    <row r="4" spans="2:24" ht="15" customHeight="1" hidden="1" outlineLevel="1">
      <c r="B4" s="244">
        <v>4</v>
      </c>
      <c r="C4" s="729" t="s">
        <v>222</v>
      </c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143"/>
    </row>
    <row r="5" spans="2:24" ht="15" customHeight="1" hidden="1" outlineLevel="1">
      <c r="B5" s="244">
        <v>5</v>
      </c>
      <c r="C5" s="729" t="s">
        <v>223</v>
      </c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  <c r="V5" s="729"/>
      <c r="W5" s="729"/>
      <c r="X5" s="143"/>
    </row>
    <row r="6" spans="2:24" ht="15" customHeight="1" hidden="1" outlineLevel="1">
      <c r="B6" s="244">
        <v>6</v>
      </c>
      <c r="C6" s="729" t="s">
        <v>224</v>
      </c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29"/>
      <c r="T6" s="729"/>
      <c r="U6" s="729"/>
      <c r="V6" s="729"/>
      <c r="W6" s="729"/>
      <c r="X6" s="143"/>
    </row>
    <row r="7" spans="2:24" ht="15" customHeight="1" hidden="1" outlineLevel="1">
      <c r="B7" s="244">
        <v>7</v>
      </c>
      <c r="C7" s="729" t="s">
        <v>225</v>
      </c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143"/>
    </row>
    <row r="8" spans="2:24" ht="15" customHeight="1" hidden="1" outlineLevel="1">
      <c r="B8" s="361">
        <v>8</v>
      </c>
      <c r="C8" s="730" t="s">
        <v>277</v>
      </c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0"/>
      <c r="S8" s="730"/>
      <c r="T8" s="730"/>
      <c r="U8" s="730"/>
      <c r="V8" s="730"/>
      <c r="W8" s="730"/>
      <c r="X8" s="143"/>
    </row>
    <row r="9" spans="2:24" ht="15" customHeight="1" hidden="1" outlineLevel="1">
      <c r="B9" s="363">
        <v>9</v>
      </c>
      <c r="C9" s="716" t="s">
        <v>310</v>
      </c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6"/>
      <c r="V9" s="716"/>
      <c r="W9" s="716"/>
      <c r="X9" s="143"/>
    </row>
    <row r="10" spans="2:24" ht="15" customHeight="1" hidden="1" outlineLevel="1">
      <c r="B10" s="363">
        <v>10</v>
      </c>
      <c r="C10" s="716" t="s">
        <v>311</v>
      </c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6"/>
      <c r="X10" s="143"/>
    </row>
    <row r="11" spans="2:24" ht="15" customHeight="1" hidden="1" outlineLevel="1">
      <c r="B11" s="363">
        <v>11</v>
      </c>
      <c r="C11" s="716" t="s">
        <v>312</v>
      </c>
      <c r="D11" s="716"/>
      <c r="E11" s="716"/>
      <c r="F11" s="716"/>
      <c r="G11" s="716"/>
      <c r="H11" s="716"/>
      <c r="I11" s="716"/>
      <c r="J11" s="716"/>
      <c r="K11" s="716"/>
      <c r="L11" s="716"/>
      <c r="M11" s="716"/>
      <c r="N11" s="716"/>
      <c r="O11" s="716"/>
      <c r="P11" s="716"/>
      <c r="Q11" s="716"/>
      <c r="R11" s="716"/>
      <c r="S11" s="716"/>
      <c r="T11" s="716"/>
      <c r="U11" s="716"/>
      <c r="V11" s="716"/>
      <c r="W11" s="716"/>
      <c r="X11" s="143"/>
    </row>
    <row r="12" spans="2:24" ht="15" customHeight="1" hidden="1" outlineLevel="1">
      <c r="B12" s="363">
        <v>12</v>
      </c>
      <c r="C12" s="716" t="s">
        <v>313</v>
      </c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716"/>
      <c r="P12" s="716"/>
      <c r="Q12" s="716"/>
      <c r="R12" s="716"/>
      <c r="S12" s="716"/>
      <c r="T12" s="716"/>
      <c r="U12" s="716"/>
      <c r="V12" s="716"/>
      <c r="W12" s="716"/>
      <c r="X12" s="602"/>
    </row>
    <row r="13" spans="2:24" ht="15" customHeight="1" hidden="1" outlineLevel="1">
      <c r="B13" s="363">
        <v>13</v>
      </c>
      <c r="C13" s="716" t="s">
        <v>314</v>
      </c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6"/>
      <c r="X13" s="602"/>
    </row>
    <row r="14" spans="2:24" ht="15" customHeight="1" hidden="1" outlineLevel="1">
      <c r="B14" s="363">
        <v>14</v>
      </c>
      <c r="C14" s="716" t="s">
        <v>315</v>
      </c>
      <c r="D14" s="716"/>
      <c r="E14" s="716"/>
      <c r="F14" s="716"/>
      <c r="G14" s="716"/>
      <c r="H14" s="716"/>
      <c r="I14" s="716"/>
      <c r="J14" s="716"/>
      <c r="K14" s="716"/>
      <c r="L14" s="716"/>
      <c r="M14" s="716"/>
      <c r="N14" s="716"/>
      <c r="O14" s="716"/>
      <c r="P14" s="716"/>
      <c r="Q14" s="716"/>
      <c r="R14" s="716"/>
      <c r="S14" s="716"/>
      <c r="T14" s="716"/>
      <c r="U14" s="716"/>
      <c r="V14" s="716"/>
      <c r="W14" s="716"/>
      <c r="X14" s="602"/>
    </row>
    <row r="15" spans="2:24" ht="15" customHeight="1" collapsed="1" thickBot="1">
      <c r="B15" s="143"/>
      <c r="C15" s="143"/>
      <c r="D15" s="143"/>
      <c r="E15" s="143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</row>
    <row r="16" spans="2:24" ht="15" customHeight="1" thickBot="1">
      <c r="B16" s="194" t="s">
        <v>98</v>
      </c>
      <c r="C16" s="198" t="s">
        <v>99</v>
      </c>
      <c r="D16" s="225" t="s">
        <v>100</v>
      </c>
      <c r="E16" s="201" t="s">
        <v>39</v>
      </c>
      <c r="F16" s="270">
        <v>1</v>
      </c>
      <c r="G16" s="269">
        <v>2</v>
      </c>
      <c r="H16" s="271">
        <v>3</v>
      </c>
      <c r="I16" s="224" t="s">
        <v>36</v>
      </c>
      <c r="J16" s="267">
        <v>4</v>
      </c>
      <c r="K16" s="267">
        <v>5</v>
      </c>
      <c r="L16" s="267">
        <v>6</v>
      </c>
      <c r="M16" s="268">
        <v>7</v>
      </c>
      <c r="N16" s="241" t="s">
        <v>37</v>
      </c>
      <c r="O16" s="321">
        <v>8</v>
      </c>
      <c r="P16" s="321" t="s">
        <v>278</v>
      </c>
      <c r="Q16" s="366">
        <v>9</v>
      </c>
      <c r="R16" s="367">
        <v>10</v>
      </c>
      <c r="S16" s="367">
        <v>11</v>
      </c>
      <c r="T16" s="367">
        <v>12</v>
      </c>
      <c r="U16" s="367">
        <v>13</v>
      </c>
      <c r="V16" s="367">
        <v>14</v>
      </c>
      <c r="W16" s="368" t="s">
        <v>33</v>
      </c>
      <c r="X16" s="144"/>
    </row>
    <row r="17" spans="1:24" ht="15" customHeight="1" thickBot="1">
      <c r="A17" s="608">
        <v>1</v>
      </c>
      <c r="B17" s="748" t="s">
        <v>328</v>
      </c>
      <c r="C17" s="749"/>
      <c r="D17" s="749"/>
      <c r="E17" s="749"/>
      <c r="F17" s="749"/>
      <c r="G17" s="749"/>
      <c r="H17" s="749"/>
      <c r="I17" s="749"/>
      <c r="J17" s="749"/>
      <c r="K17" s="749"/>
      <c r="L17" s="749"/>
      <c r="M17" s="749"/>
      <c r="N17" s="749"/>
      <c r="O17" s="749"/>
      <c r="P17" s="749"/>
      <c r="Q17" s="749"/>
      <c r="R17" s="749"/>
      <c r="S17" s="749"/>
      <c r="T17" s="749"/>
      <c r="U17" s="749"/>
      <c r="V17" s="749"/>
      <c r="W17" s="750"/>
      <c r="X17" s="144"/>
    </row>
    <row r="18" spans="2:24" ht="15" customHeight="1">
      <c r="B18" s="318">
        <v>2014049</v>
      </c>
      <c r="C18" s="149" t="s">
        <v>86</v>
      </c>
      <c r="D18" s="234" t="s">
        <v>292</v>
      </c>
      <c r="E18" s="313" t="s">
        <v>293</v>
      </c>
      <c r="F18" s="238"/>
      <c r="G18" s="150"/>
      <c r="H18" s="168"/>
      <c r="I18" s="370"/>
      <c r="J18" s="428"/>
      <c r="K18" s="149"/>
      <c r="L18" s="149"/>
      <c r="M18" s="429"/>
      <c r="N18" s="226"/>
      <c r="O18" s="430"/>
      <c r="P18" s="431"/>
      <c r="Q18" s="432">
        <v>2</v>
      </c>
      <c r="R18" s="433">
        <v>2</v>
      </c>
      <c r="S18" s="434">
        <v>2</v>
      </c>
      <c r="T18" s="150"/>
      <c r="U18" s="150">
        <v>2</v>
      </c>
      <c r="V18" s="168">
        <v>2</v>
      </c>
      <c r="W18" s="435">
        <f aca="true" t="shared" si="0" ref="W18:W44">SUM(Q18:V18)</f>
        <v>10</v>
      </c>
      <c r="X18" s="144"/>
    </row>
    <row r="19" spans="2:24" ht="15" customHeight="1">
      <c r="B19" s="215">
        <v>2005582</v>
      </c>
      <c r="C19" s="153" t="s">
        <v>8</v>
      </c>
      <c r="D19" s="232" t="s">
        <v>294</v>
      </c>
      <c r="E19" s="451" t="s">
        <v>293</v>
      </c>
      <c r="F19" s="212"/>
      <c r="G19" s="147"/>
      <c r="H19" s="157"/>
      <c r="I19" s="371"/>
      <c r="J19" s="310"/>
      <c r="K19" s="153"/>
      <c r="L19" s="153"/>
      <c r="M19" s="154"/>
      <c r="N19" s="227"/>
      <c r="O19" s="422"/>
      <c r="P19" s="338"/>
      <c r="Q19" s="212"/>
      <c r="R19" s="147"/>
      <c r="S19" s="147">
        <v>40</v>
      </c>
      <c r="T19" s="147"/>
      <c r="U19" s="147">
        <v>1</v>
      </c>
      <c r="V19" s="157">
        <v>25</v>
      </c>
      <c r="W19" s="425">
        <f t="shared" si="0"/>
        <v>66</v>
      </c>
      <c r="X19" s="144"/>
    </row>
    <row r="20" spans="2:24" ht="15" customHeight="1">
      <c r="B20" s="215">
        <v>2005333</v>
      </c>
      <c r="C20" s="153" t="s">
        <v>8</v>
      </c>
      <c r="D20" s="232" t="s">
        <v>295</v>
      </c>
      <c r="E20" s="451" t="s">
        <v>293</v>
      </c>
      <c r="F20" s="212"/>
      <c r="G20" s="147"/>
      <c r="H20" s="157"/>
      <c r="I20" s="371"/>
      <c r="J20" s="310"/>
      <c r="K20" s="153"/>
      <c r="L20" s="153"/>
      <c r="M20" s="154"/>
      <c r="N20" s="227"/>
      <c r="O20" s="422"/>
      <c r="P20" s="338"/>
      <c r="Q20" s="212"/>
      <c r="R20" s="147"/>
      <c r="S20" s="147"/>
      <c r="T20" s="147"/>
      <c r="U20" s="147"/>
      <c r="V20" s="157">
        <v>1</v>
      </c>
      <c r="W20" s="425">
        <f t="shared" si="0"/>
        <v>1</v>
      </c>
      <c r="X20" s="144"/>
    </row>
    <row r="21" spans="2:24" ht="15" customHeight="1">
      <c r="B21" s="215">
        <v>2015394</v>
      </c>
      <c r="C21" s="153" t="s">
        <v>82</v>
      </c>
      <c r="D21" s="232" t="s">
        <v>296</v>
      </c>
      <c r="E21" s="451" t="s">
        <v>293</v>
      </c>
      <c r="F21" s="212"/>
      <c r="G21" s="147"/>
      <c r="H21" s="157"/>
      <c r="I21" s="371"/>
      <c r="J21" s="310"/>
      <c r="K21" s="153"/>
      <c r="L21" s="153"/>
      <c r="M21" s="154"/>
      <c r="N21" s="227"/>
      <c r="O21" s="422"/>
      <c r="P21" s="338"/>
      <c r="Q21" s="423">
        <v>2</v>
      </c>
      <c r="R21" s="360">
        <v>2</v>
      </c>
      <c r="S21" s="147"/>
      <c r="T21" s="147"/>
      <c r="U21" s="147">
        <v>2</v>
      </c>
      <c r="V21" s="157">
        <v>2</v>
      </c>
      <c r="W21" s="425">
        <f t="shared" si="0"/>
        <v>8</v>
      </c>
      <c r="X21" s="144"/>
    </row>
    <row r="22" spans="2:24" ht="15" customHeight="1">
      <c r="B22" s="215">
        <v>2015378</v>
      </c>
      <c r="C22" s="153" t="s">
        <v>80</v>
      </c>
      <c r="D22" s="232" t="s">
        <v>297</v>
      </c>
      <c r="E22" s="451" t="s">
        <v>293</v>
      </c>
      <c r="F22" s="212"/>
      <c r="G22" s="147"/>
      <c r="H22" s="157"/>
      <c r="I22" s="371"/>
      <c r="J22" s="310"/>
      <c r="K22" s="153"/>
      <c r="L22" s="153"/>
      <c r="M22" s="154"/>
      <c r="N22" s="227"/>
      <c r="O22" s="422"/>
      <c r="P22" s="338"/>
      <c r="Q22" s="423">
        <v>2</v>
      </c>
      <c r="R22" s="147"/>
      <c r="S22" s="147"/>
      <c r="T22" s="147">
        <v>2</v>
      </c>
      <c r="U22" s="147">
        <v>2</v>
      </c>
      <c r="V22" s="157">
        <v>2</v>
      </c>
      <c r="W22" s="425">
        <f t="shared" si="0"/>
        <v>8</v>
      </c>
      <c r="X22" s="144"/>
    </row>
    <row r="23" spans="2:24" ht="15" customHeight="1">
      <c r="B23" s="215">
        <v>2015682</v>
      </c>
      <c r="C23" s="153" t="s">
        <v>80</v>
      </c>
      <c r="D23" s="232" t="s">
        <v>298</v>
      </c>
      <c r="E23" s="451" t="s">
        <v>293</v>
      </c>
      <c r="F23" s="212"/>
      <c r="G23" s="147"/>
      <c r="H23" s="157"/>
      <c r="I23" s="371"/>
      <c r="J23" s="310"/>
      <c r="K23" s="153"/>
      <c r="L23" s="153"/>
      <c r="M23" s="154"/>
      <c r="N23" s="227"/>
      <c r="O23" s="422"/>
      <c r="P23" s="338"/>
      <c r="Q23" s="212"/>
      <c r="R23" s="147"/>
      <c r="S23" s="147"/>
      <c r="T23" s="147">
        <v>2</v>
      </c>
      <c r="U23" s="147">
        <v>2</v>
      </c>
      <c r="V23" s="157">
        <v>2</v>
      </c>
      <c r="W23" s="425">
        <f t="shared" si="0"/>
        <v>6</v>
      </c>
      <c r="X23" s="144"/>
    </row>
    <row r="24" spans="2:24" ht="15" customHeight="1">
      <c r="B24" s="215">
        <v>2009054</v>
      </c>
      <c r="C24" s="153" t="s">
        <v>14</v>
      </c>
      <c r="D24" s="232" t="s">
        <v>300</v>
      </c>
      <c r="E24" s="451" t="s">
        <v>293</v>
      </c>
      <c r="F24" s="212"/>
      <c r="G24" s="147"/>
      <c r="H24" s="157"/>
      <c r="I24" s="371"/>
      <c r="J24" s="310"/>
      <c r="K24" s="153"/>
      <c r="L24" s="153"/>
      <c r="M24" s="154"/>
      <c r="N24" s="227"/>
      <c r="O24" s="422"/>
      <c r="P24" s="338"/>
      <c r="Q24" s="212"/>
      <c r="R24" s="147"/>
      <c r="S24" s="147">
        <v>30</v>
      </c>
      <c r="T24" s="147"/>
      <c r="U24" s="147"/>
      <c r="V24" s="157">
        <v>3</v>
      </c>
      <c r="W24" s="425">
        <f t="shared" si="0"/>
        <v>33</v>
      </c>
      <c r="X24" s="144"/>
    </row>
    <row r="25" spans="2:24" ht="15" customHeight="1">
      <c r="B25" s="215">
        <v>2004512</v>
      </c>
      <c r="C25" s="153" t="s">
        <v>14</v>
      </c>
      <c r="D25" s="232" t="s">
        <v>317</v>
      </c>
      <c r="E25" s="629" t="s">
        <v>293</v>
      </c>
      <c r="F25" s="212"/>
      <c r="G25" s="147"/>
      <c r="H25" s="157"/>
      <c r="I25" s="371"/>
      <c r="J25" s="310"/>
      <c r="K25" s="153"/>
      <c r="L25" s="153"/>
      <c r="M25" s="154"/>
      <c r="N25" s="227"/>
      <c r="O25" s="422"/>
      <c r="P25" s="338"/>
      <c r="Q25" s="212"/>
      <c r="R25" s="147"/>
      <c r="S25" s="147">
        <v>15</v>
      </c>
      <c r="T25" s="147"/>
      <c r="U25" s="147"/>
      <c r="V25" s="157">
        <v>15</v>
      </c>
      <c r="W25" s="425">
        <f t="shared" si="0"/>
        <v>30</v>
      </c>
      <c r="X25" s="144" t="s">
        <v>412</v>
      </c>
    </row>
    <row r="26" spans="2:24" ht="15" customHeight="1">
      <c r="B26" s="575">
        <v>2003254</v>
      </c>
      <c r="C26" s="171" t="s">
        <v>14</v>
      </c>
      <c r="D26" s="409" t="s">
        <v>299</v>
      </c>
      <c r="E26" s="357" t="s">
        <v>293</v>
      </c>
      <c r="F26" s="185"/>
      <c r="G26" s="172"/>
      <c r="H26" s="180"/>
      <c r="I26" s="379"/>
      <c r="J26" s="311"/>
      <c r="K26" s="171"/>
      <c r="L26" s="171"/>
      <c r="M26" s="173"/>
      <c r="N26" s="247"/>
      <c r="O26" s="493"/>
      <c r="P26" s="523"/>
      <c r="Q26" s="410">
        <v>3</v>
      </c>
      <c r="R26" s="411">
        <v>1</v>
      </c>
      <c r="S26" s="172">
        <v>55</v>
      </c>
      <c r="T26" s="172">
        <v>1</v>
      </c>
      <c r="U26" s="172">
        <v>1</v>
      </c>
      <c r="V26" s="180">
        <v>30</v>
      </c>
      <c r="W26" s="589">
        <f t="shared" si="0"/>
        <v>91</v>
      </c>
      <c r="X26" s="144"/>
    </row>
    <row r="27" spans="2:24" ht="15" customHeight="1">
      <c r="B27" s="215">
        <v>2007289</v>
      </c>
      <c r="C27" s="153" t="s">
        <v>18</v>
      </c>
      <c r="D27" s="232" t="s">
        <v>302</v>
      </c>
      <c r="E27" s="251" t="s">
        <v>293</v>
      </c>
      <c r="F27" s="156"/>
      <c r="G27" s="147"/>
      <c r="H27" s="157"/>
      <c r="I27" s="371"/>
      <c r="J27" s="310"/>
      <c r="K27" s="153"/>
      <c r="L27" s="153"/>
      <c r="M27" s="154"/>
      <c r="N27" s="227"/>
      <c r="O27" s="422"/>
      <c r="P27" s="338"/>
      <c r="Q27" s="359">
        <v>2</v>
      </c>
      <c r="R27" s="360">
        <v>2</v>
      </c>
      <c r="S27" s="319">
        <v>2</v>
      </c>
      <c r="T27" s="147">
        <v>2</v>
      </c>
      <c r="U27" s="147">
        <v>2</v>
      </c>
      <c r="V27" s="157">
        <v>2</v>
      </c>
      <c r="W27" s="425">
        <f t="shared" si="0"/>
        <v>12</v>
      </c>
      <c r="X27" s="144"/>
    </row>
    <row r="28" spans="2:24" ht="15" customHeight="1">
      <c r="B28" s="215">
        <v>2004677</v>
      </c>
      <c r="C28" s="153" t="s">
        <v>18</v>
      </c>
      <c r="D28" s="232" t="s">
        <v>320</v>
      </c>
      <c r="E28" s="627" t="s">
        <v>293</v>
      </c>
      <c r="F28" s="156"/>
      <c r="G28" s="147"/>
      <c r="H28" s="157"/>
      <c r="I28" s="371"/>
      <c r="J28" s="310"/>
      <c r="K28" s="153"/>
      <c r="L28" s="153"/>
      <c r="M28" s="154"/>
      <c r="N28" s="227"/>
      <c r="O28" s="422"/>
      <c r="P28" s="338"/>
      <c r="Q28" s="359">
        <v>2</v>
      </c>
      <c r="R28" s="147"/>
      <c r="S28" s="319">
        <v>2</v>
      </c>
      <c r="T28" s="147">
        <v>2</v>
      </c>
      <c r="U28" s="147">
        <v>2</v>
      </c>
      <c r="V28" s="157">
        <v>2</v>
      </c>
      <c r="W28" s="425">
        <f t="shared" si="0"/>
        <v>10</v>
      </c>
      <c r="X28" s="144" t="s">
        <v>412</v>
      </c>
    </row>
    <row r="29" spans="2:24" ht="15" customHeight="1">
      <c r="B29" s="215">
        <v>2004664</v>
      </c>
      <c r="C29" s="153" t="s">
        <v>18</v>
      </c>
      <c r="D29" s="232" t="s">
        <v>319</v>
      </c>
      <c r="E29" s="627" t="s">
        <v>293</v>
      </c>
      <c r="F29" s="156"/>
      <c r="G29" s="147"/>
      <c r="H29" s="157"/>
      <c r="I29" s="371"/>
      <c r="J29" s="310"/>
      <c r="K29" s="153"/>
      <c r="L29" s="153"/>
      <c r="M29" s="154"/>
      <c r="N29" s="227"/>
      <c r="O29" s="422"/>
      <c r="P29" s="338"/>
      <c r="Q29" s="359">
        <v>2</v>
      </c>
      <c r="R29" s="360">
        <v>2</v>
      </c>
      <c r="S29" s="319">
        <v>2</v>
      </c>
      <c r="T29" s="147">
        <v>2</v>
      </c>
      <c r="U29" s="147">
        <v>2</v>
      </c>
      <c r="V29" s="157">
        <v>2</v>
      </c>
      <c r="W29" s="425">
        <f t="shared" si="0"/>
        <v>12</v>
      </c>
      <c r="X29" s="144" t="s">
        <v>412</v>
      </c>
    </row>
    <row r="30" spans="2:24" ht="15" customHeight="1">
      <c r="B30" s="215">
        <v>2004619</v>
      </c>
      <c r="C30" s="153" t="s">
        <v>18</v>
      </c>
      <c r="D30" s="232" t="s">
        <v>301</v>
      </c>
      <c r="E30" s="251" t="s">
        <v>293</v>
      </c>
      <c r="F30" s="156"/>
      <c r="G30" s="147"/>
      <c r="H30" s="157"/>
      <c r="I30" s="371"/>
      <c r="J30" s="310"/>
      <c r="K30" s="153"/>
      <c r="L30" s="153"/>
      <c r="M30" s="154"/>
      <c r="N30" s="227"/>
      <c r="O30" s="422"/>
      <c r="P30" s="338"/>
      <c r="Q30" s="359">
        <v>2</v>
      </c>
      <c r="R30" s="360">
        <v>2</v>
      </c>
      <c r="S30" s="319">
        <v>2</v>
      </c>
      <c r="T30" s="147">
        <v>2</v>
      </c>
      <c r="U30" s="147">
        <v>2</v>
      </c>
      <c r="V30" s="157">
        <v>2</v>
      </c>
      <c r="W30" s="425">
        <f t="shared" si="0"/>
        <v>12</v>
      </c>
      <c r="X30" s="144"/>
    </row>
    <row r="31" spans="2:24" ht="15" customHeight="1">
      <c r="B31" s="215">
        <v>2015446</v>
      </c>
      <c r="C31" s="153" t="s">
        <v>79</v>
      </c>
      <c r="D31" s="232" t="s">
        <v>303</v>
      </c>
      <c r="E31" s="251" t="s">
        <v>293</v>
      </c>
      <c r="F31" s="156"/>
      <c r="G31" s="147"/>
      <c r="H31" s="157"/>
      <c r="I31" s="371"/>
      <c r="J31" s="310"/>
      <c r="K31" s="153"/>
      <c r="L31" s="153"/>
      <c r="M31" s="154"/>
      <c r="N31" s="227"/>
      <c r="O31" s="422"/>
      <c r="P31" s="338"/>
      <c r="Q31" s="359">
        <v>2</v>
      </c>
      <c r="R31" s="360">
        <v>2</v>
      </c>
      <c r="S31" s="319">
        <v>2</v>
      </c>
      <c r="T31" s="147">
        <v>2</v>
      </c>
      <c r="U31" s="147">
        <v>2</v>
      </c>
      <c r="V31" s="157">
        <v>2</v>
      </c>
      <c r="W31" s="425">
        <f t="shared" si="0"/>
        <v>12</v>
      </c>
      <c r="X31" s="144"/>
    </row>
    <row r="32" spans="2:24" ht="15" customHeight="1">
      <c r="B32" s="215">
        <v>2014926</v>
      </c>
      <c r="C32" s="153" t="s">
        <v>79</v>
      </c>
      <c r="D32" s="232" t="s">
        <v>323</v>
      </c>
      <c r="E32" s="627" t="s">
        <v>293</v>
      </c>
      <c r="F32" s="156"/>
      <c r="G32" s="147"/>
      <c r="H32" s="157"/>
      <c r="I32" s="371"/>
      <c r="J32" s="310"/>
      <c r="K32" s="153"/>
      <c r="L32" s="153"/>
      <c r="M32" s="154"/>
      <c r="N32" s="227"/>
      <c r="O32" s="422"/>
      <c r="P32" s="338"/>
      <c r="Q32" s="359">
        <v>2</v>
      </c>
      <c r="R32" s="360">
        <v>2</v>
      </c>
      <c r="S32" s="319">
        <v>2</v>
      </c>
      <c r="T32" s="147">
        <v>2</v>
      </c>
      <c r="U32" s="147">
        <v>2</v>
      </c>
      <c r="V32" s="157">
        <v>2</v>
      </c>
      <c r="W32" s="426">
        <f t="shared" si="0"/>
        <v>12</v>
      </c>
      <c r="X32" s="144" t="s">
        <v>412</v>
      </c>
    </row>
    <row r="33" spans="2:24" ht="15" customHeight="1">
      <c r="B33" s="215">
        <v>2014337</v>
      </c>
      <c r="C33" s="153" t="s">
        <v>79</v>
      </c>
      <c r="D33" s="232" t="s">
        <v>304</v>
      </c>
      <c r="E33" s="251" t="s">
        <v>293</v>
      </c>
      <c r="F33" s="156"/>
      <c r="G33" s="147"/>
      <c r="H33" s="157"/>
      <c r="I33" s="371"/>
      <c r="J33" s="310"/>
      <c r="K33" s="153"/>
      <c r="L33" s="153"/>
      <c r="M33" s="154"/>
      <c r="N33" s="227"/>
      <c r="O33" s="422"/>
      <c r="P33" s="338"/>
      <c r="Q33" s="359">
        <v>2</v>
      </c>
      <c r="R33" s="360">
        <v>2</v>
      </c>
      <c r="S33" s="147"/>
      <c r="T33" s="147"/>
      <c r="U33" s="147"/>
      <c r="V33" s="157">
        <v>2</v>
      </c>
      <c r="W33" s="425">
        <f t="shared" si="0"/>
        <v>6</v>
      </c>
      <c r="X33" s="144"/>
    </row>
    <row r="34" spans="2:24" ht="15" customHeight="1">
      <c r="B34" s="215">
        <v>2014023</v>
      </c>
      <c r="C34" s="153" t="s">
        <v>79</v>
      </c>
      <c r="D34" s="232" t="s">
        <v>324</v>
      </c>
      <c r="E34" s="627" t="s">
        <v>293</v>
      </c>
      <c r="F34" s="156"/>
      <c r="G34" s="147"/>
      <c r="H34" s="157"/>
      <c r="I34" s="371"/>
      <c r="J34" s="310"/>
      <c r="K34" s="153"/>
      <c r="L34" s="153"/>
      <c r="M34" s="154"/>
      <c r="N34" s="227"/>
      <c r="O34" s="422"/>
      <c r="P34" s="338"/>
      <c r="Q34" s="156"/>
      <c r="R34" s="147"/>
      <c r="S34" s="319">
        <v>2</v>
      </c>
      <c r="T34" s="147">
        <v>2</v>
      </c>
      <c r="U34" s="147">
        <v>2</v>
      </c>
      <c r="V34" s="157">
        <v>2</v>
      </c>
      <c r="W34" s="425">
        <f t="shared" si="0"/>
        <v>8</v>
      </c>
      <c r="X34" s="144" t="s">
        <v>412</v>
      </c>
    </row>
    <row r="35" spans="2:24" ht="15" customHeight="1">
      <c r="B35" s="215">
        <v>2013875</v>
      </c>
      <c r="C35" s="153" t="s">
        <v>79</v>
      </c>
      <c r="D35" s="232" t="s">
        <v>322</v>
      </c>
      <c r="E35" s="627" t="s">
        <v>293</v>
      </c>
      <c r="F35" s="156"/>
      <c r="G35" s="147"/>
      <c r="H35" s="157"/>
      <c r="I35" s="371"/>
      <c r="J35" s="310"/>
      <c r="K35" s="153"/>
      <c r="L35" s="153"/>
      <c r="M35" s="154"/>
      <c r="N35" s="227"/>
      <c r="O35" s="422"/>
      <c r="P35" s="338"/>
      <c r="Q35" s="359">
        <v>2</v>
      </c>
      <c r="R35" s="360">
        <v>2</v>
      </c>
      <c r="S35" s="319">
        <v>2</v>
      </c>
      <c r="T35" s="147">
        <v>2</v>
      </c>
      <c r="U35" s="147">
        <v>2</v>
      </c>
      <c r="V35" s="157">
        <v>2</v>
      </c>
      <c r="W35" s="425">
        <f t="shared" si="0"/>
        <v>12</v>
      </c>
      <c r="X35" s="144" t="s">
        <v>412</v>
      </c>
    </row>
    <row r="36" spans="2:24" ht="15" customHeight="1">
      <c r="B36" s="575">
        <v>2013053</v>
      </c>
      <c r="C36" s="171" t="s">
        <v>79</v>
      </c>
      <c r="D36" s="409" t="s">
        <v>321</v>
      </c>
      <c r="E36" s="630" t="s">
        <v>293</v>
      </c>
      <c r="F36" s="211"/>
      <c r="G36" s="172"/>
      <c r="H36" s="180"/>
      <c r="I36" s="379"/>
      <c r="J36" s="311"/>
      <c r="K36" s="171"/>
      <c r="L36" s="171"/>
      <c r="M36" s="173"/>
      <c r="N36" s="247"/>
      <c r="O36" s="493"/>
      <c r="P36" s="523"/>
      <c r="Q36" s="616">
        <v>2</v>
      </c>
      <c r="R36" s="411">
        <v>2</v>
      </c>
      <c r="S36" s="412">
        <v>2</v>
      </c>
      <c r="T36" s="172">
        <v>2</v>
      </c>
      <c r="U36" s="172">
        <v>2</v>
      </c>
      <c r="V36" s="180">
        <v>2</v>
      </c>
      <c r="W36" s="589">
        <f t="shared" si="0"/>
        <v>12</v>
      </c>
      <c r="X36" s="144" t="s">
        <v>412</v>
      </c>
    </row>
    <row r="37" spans="2:24" ht="15" customHeight="1">
      <c r="B37" s="215">
        <v>2015187</v>
      </c>
      <c r="C37" s="153" t="s">
        <v>78</v>
      </c>
      <c r="D37" s="232" t="s">
        <v>307</v>
      </c>
      <c r="E37" s="451" t="s">
        <v>293</v>
      </c>
      <c r="F37" s="212"/>
      <c r="G37" s="147"/>
      <c r="H37" s="157"/>
      <c r="I37" s="371"/>
      <c r="J37" s="310"/>
      <c r="K37" s="153"/>
      <c r="L37" s="153"/>
      <c r="M37" s="154"/>
      <c r="N37" s="227"/>
      <c r="O37" s="422"/>
      <c r="P37" s="338"/>
      <c r="Q37" s="423">
        <v>2</v>
      </c>
      <c r="R37" s="360">
        <v>2</v>
      </c>
      <c r="S37" s="147"/>
      <c r="T37" s="147"/>
      <c r="U37" s="147"/>
      <c r="V37" s="157">
        <v>2</v>
      </c>
      <c r="W37" s="425">
        <f t="shared" si="0"/>
        <v>6</v>
      </c>
      <c r="X37" s="144"/>
    </row>
    <row r="38" spans="2:24" ht="15" customHeight="1">
      <c r="B38" s="215">
        <v>2014780</v>
      </c>
      <c r="C38" s="153" t="s">
        <v>78</v>
      </c>
      <c r="D38" s="232" t="s">
        <v>306</v>
      </c>
      <c r="E38" s="451" t="s">
        <v>293</v>
      </c>
      <c r="F38" s="212"/>
      <c r="G38" s="147"/>
      <c r="H38" s="157"/>
      <c r="I38" s="371"/>
      <c r="J38" s="310"/>
      <c r="K38" s="153"/>
      <c r="L38" s="153"/>
      <c r="M38" s="154"/>
      <c r="N38" s="227"/>
      <c r="O38" s="422"/>
      <c r="P38" s="338"/>
      <c r="Q38" s="423">
        <v>2</v>
      </c>
      <c r="R38" s="360">
        <v>2</v>
      </c>
      <c r="S38" s="147"/>
      <c r="T38" s="147"/>
      <c r="U38" s="147"/>
      <c r="V38" s="157">
        <v>2</v>
      </c>
      <c r="W38" s="426">
        <f t="shared" si="0"/>
        <v>6</v>
      </c>
      <c r="X38" s="144"/>
    </row>
    <row r="39" spans="2:24" ht="15" customHeight="1">
      <c r="B39" s="215">
        <v>2014052</v>
      </c>
      <c r="C39" s="153" t="s">
        <v>78</v>
      </c>
      <c r="D39" s="232" t="s">
        <v>309</v>
      </c>
      <c r="E39" s="451" t="s">
        <v>293</v>
      </c>
      <c r="F39" s="212"/>
      <c r="G39" s="147"/>
      <c r="H39" s="157"/>
      <c r="I39" s="371"/>
      <c r="J39" s="310"/>
      <c r="K39" s="153"/>
      <c r="L39" s="153"/>
      <c r="M39" s="154"/>
      <c r="N39" s="227"/>
      <c r="O39" s="422"/>
      <c r="P39" s="338"/>
      <c r="Q39" s="423">
        <v>2</v>
      </c>
      <c r="R39" s="147"/>
      <c r="S39" s="147"/>
      <c r="T39" s="147"/>
      <c r="U39" s="147"/>
      <c r="V39" s="157">
        <v>2</v>
      </c>
      <c r="W39" s="425">
        <f t="shared" si="0"/>
        <v>4</v>
      </c>
      <c r="X39" s="144"/>
    </row>
    <row r="40" spans="2:24" ht="15" customHeight="1">
      <c r="B40" s="215">
        <v>2014036</v>
      </c>
      <c r="C40" s="153" t="s">
        <v>78</v>
      </c>
      <c r="D40" s="232" t="s">
        <v>308</v>
      </c>
      <c r="E40" s="451" t="s">
        <v>293</v>
      </c>
      <c r="F40" s="212"/>
      <c r="G40" s="147"/>
      <c r="H40" s="157"/>
      <c r="I40" s="371"/>
      <c r="J40" s="310"/>
      <c r="K40" s="153"/>
      <c r="L40" s="153"/>
      <c r="M40" s="154"/>
      <c r="N40" s="227"/>
      <c r="O40" s="422"/>
      <c r="P40" s="338"/>
      <c r="Q40" s="212"/>
      <c r="R40" s="360">
        <v>2</v>
      </c>
      <c r="S40" s="147"/>
      <c r="T40" s="147"/>
      <c r="U40" s="147"/>
      <c r="V40" s="157">
        <v>2</v>
      </c>
      <c r="W40" s="425">
        <f t="shared" si="0"/>
        <v>4</v>
      </c>
      <c r="X40" s="144"/>
    </row>
    <row r="41" spans="2:24" ht="15" customHeight="1">
      <c r="B41" s="215">
        <v>2014010</v>
      </c>
      <c r="C41" s="153" t="s">
        <v>78</v>
      </c>
      <c r="D41" s="232" t="s">
        <v>305</v>
      </c>
      <c r="E41" s="451" t="s">
        <v>293</v>
      </c>
      <c r="F41" s="212"/>
      <c r="G41" s="147"/>
      <c r="H41" s="157"/>
      <c r="I41" s="371"/>
      <c r="J41" s="310"/>
      <c r="K41" s="153"/>
      <c r="L41" s="153"/>
      <c r="M41" s="154"/>
      <c r="N41" s="227"/>
      <c r="O41" s="422"/>
      <c r="P41" s="338"/>
      <c r="Q41" s="423">
        <v>2</v>
      </c>
      <c r="R41" s="360">
        <v>2</v>
      </c>
      <c r="S41" s="319">
        <v>2</v>
      </c>
      <c r="T41" s="147">
        <v>2</v>
      </c>
      <c r="U41" s="147">
        <v>2</v>
      </c>
      <c r="V41" s="157">
        <v>2</v>
      </c>
      <c r="W41" s="425">
        <f t="shared" si="0"/>
        <v>12</v>
      </c>
      <c r="X41" s="144"/>
    </row>
    <row r="42" spans="2:24" ht="15" customHeight="1">
      <c r="B42" s="215">
        <v>2012546</v>
      </c>
      <c r="C42" s="153" t="s">
        <v>78</v>
      </c>
      <c r="D42" s="232" t="s">
        <v>326</v>
      </c>
      <c r="E42" s="629" t="s">
        <v>293</v>
      </c>
      <c r="F42" s="212"/>
      <c r="G42" s="147"/>
      <c r="H42" s="157"/>
      <c r="I42" s="371"/>
      <c r="J42" s="310"/>
      <c r="K42" s="153"/>
      <c r="L42" s="153"/>
      <c r="M42" s="154"/>
      <c r="N42" s="227"/>
      <c r="O42" s="422"/>
      <c r="P42" s="338"/>
      <c r="Q42" s="212"/>
      <c r="R42" s="360">
        <v>2</v>
      </c>
      <c r="S42" s="319">
        <v>2</v>
      </c>
      <c r="T42" s="147">
        <v>2</v>
      </c>
      <c r="U42" s="147">
        <v>2</v>
      </c>
      <c r="V42" s="157">
        <v>2</v>
      </c>
      <c r="W42" s="425">
        <f t="shared" si="0"/>
        <v>10</v>
      </c>
      <c r="X42" s="144" t="s">
        <v>412</v>
      </c>
    </row>
    <row r="43" spans="2:24" ht="15" customHeight="1">
      <c r="B43" s="215">
        <v>2011699</v>
      </c>
      <c r="C43" s="153" t="s">
        <v>78</v>
      </c>
      <c r="D43" s="232" t="s">
        <v>327</v>
      </c>
      <c r="E43" s="629" t="s">
        <v>293</v>
      </c>
      <c r="F43" s="212"/>
      <c r="G43" s="147"/>
      <c r="H43" s="157"/>
      <c r="I43" s="371"/>
      <c r="J43" s="310"/>
      <c r="K43" s="153"/>
      <c r="L43" s="153"/>
      <c r="M43" s="154"/>
      <c r="N43" s="227"/>
      <c r="O43" s="422"/>
      <c r="P43" s="338"/>
      <c r="Q43" s="423">
        <v>2</v>
      </c>
      <c r="R43" s="360">
        <v>2</v>
      </c>
      <c r="S43" s="319">
        <v>2</v>
      </c>
      <c r="T43" s="147"/>
      <c r="U43" s="147"/>
      <c r="V43" s="157">
        <v>2</v>
      </c>
      <c r="W43" s="425">
        <f t="shared" si="0"/>
        <v>8</v>
      </c>
      <c r="X43" s="144" t="s">
        <v>412</v>
      </c>
    </row>
    <row r="44" spans="2:24" ht="15" customHeight="1" thickBot="1">
      <c r="B44" s="317">
        <v>2006879</v>
      </c>
      <c r="C44" s="222" t="s">
        <v>78</v>
      </c>
      <c r="D44" s="237" t="s">
        <v>325</v>
      </c>
      <c r="E44" s="631" t="s">
        <v>293</v>
      </c>
      <c r="F44" s="213"/>
      <c r="G44" s="165"/>
      <c r="H44" s="164"/>
      <c r="I44" s="372"/>
      <c r="J44" s="436"/>
      <c r="K44" s="222"/>
      <c r="L44" s="222"/>
      <c r="M44" s="437"/>
      <c r="N44" s="243"/>
      <c r="O44" s="438"/>
      <c r="P44" s="424"/>
      <c r="Q44" s="439">
        <v>2</v>
      </c>
      <c r="R44" s="440">
        <v>2</v>
      </c>
      <c r="S44" s="441">
        <v>2</v>
      </c>
      <c r="T44" s="165">
        <v>2</v>
      </c>
      <c r="U44" s="165">
        <v>2</v>
      </c>
      <c r="V44" s="164">
        <v>2</v>
      </c>
      <c r="W44" s="427">
        <f t="shared" si="0"/>
        <v>12</v>
      </c>
      <c r="X44" s="144" t="s">
        <v>412</v>
      </c>
    </row>
    <row r="45" spans="2:24" ht="15" customHeight="1" thickBot="1">
      <c r="B45" s="731" t="s">
        <v>145</v>
      </c>
      <c r="C45" s="732"/>
      <c r="D45" s="732"/>
      <c r="E45" s="733"/>
      <c r="F45" s="734"/>
      <c r="G45" s="735"/>
      <c r="H45" s="736"/>
      <c r="I45" s="381"/>
      <c r="J45" s="737"/>
      <c r="K45" s="738"/>
      <c r="L45" s="738"/>
      <c r="M45" s="739"/>
      <c r="N45" s="449"/>
      <c r="O45" s="217"/>
      <c r="P45" s="450"/>
      <c r="Q45" s="737"/>
      <c r="R45" s="738"/>
      <c r="S45" s="738"/>
      <c r="T45" s="738"/>
      <c r="U45" s="738"/>
      <c r="V45" s="739"/>
      <c r="W45" s="789">
        <f>SUM(W18:W44)</f>
        <v>423</v>
      </c>
      <c r="X45" s="144"/>
    </row>
    <row r="46" ht="15" customHeight="1" thickBot="1"/>
    <row r="47" spans="1:24" ht="15" customHeight="1" thickBot="1">
      <c r="A47" s="608">
        <v>2</v>
      </c>
      <c r="B47" s="726" t="s">
        <v>240</v>
      </c>
      <c r="C47" s="727"/>
      <c r="D47" s="727"/>
      <c r="E47" s="727"/>
      <c r="F47" s="727"/>
      <c r="G47" s="727"/>
      <c r="H47" s="727"/>
      <c r="I47" s="727"/>
      <c r="J47" s="727"/>
      <c r="K47" s="727"/>
      <c r="L47" s="727"/>
      <c r="M47" s="727"/>
      <c r="N47" s="727"/>
      <c r="O47" s="727"/>
      <c r="P47" s="727"/>
      <c r="Q47" s="727"/>
      <c r="R47" s="727"/>
      <c r="S47" s="727"/>
      <c r="T47" s="727"/>
      <c r="U47" s="727"/>
      <c r="V47" s="727"/>
      <c r="W47" s="728"/>
      <c r="X47" s="144"/>
    </row>
    <row r="48" spans="2:24" ht="15" customHeight="1">
      <c r="B48" s="415">
        <v>2000299</v>
      </c>
      <c r="C48" s="171" t="s">
        <v>8</v>
      </c>
      <c r="D48" s="172" t="s">
        <v>226</v>
      </c>
      <c r="E48" s="253" t="s">
        <v>227</v>
      </c>
      <c r="F48" s="318"/>
      <c r="G48" s="149"/>
      <c r="H48" s="429"/>
      <c r="I48" s="370"/>
      <c r="J48" s="238"/>
      <c r="K48" s="150"/>
      <c r="L48" s="150">
        <v>10</v>
      </c>
      <c r="M48" s="168"/>
      <c r="N48" s="226">
        <f>SUM(J48:M48)</f>
        <v>10</v>
      </c>
      <c r="O48" s="430"/>
      <c r="P48" s="431"/>
      <c r="Q48" s="432">
        <v>3</v>
      </c>
      <c r="R48" s="150"/>
      <c r="S48" s="150">
        <v>55</v>
      </c>
      <c r="T48" s="150"/>
      <c r="U48" s="150"/>
      <c r="V48" s="168">
        <v>10</v>
      </c>
      <c r="W48" s="435">
        <f>SUM(Q48:V48)</f>
        <v>68</v>
      </c>
      <c r="X48" s="144"/>
    </row>
    <row r="49" spans="2:24" ht="15" customHeight="1">
      <c r="B49" s="413">
        <v>2011673</v>
      </c>
      <c r="C49" s="153" t="s">
        <v>8</v>
      </c>
      <c r="D49" s="147" t="s">
        <v>331</v>
      </c>
      <c r="E49" s="251" t="s">
        <v>227</v>
      </c>
      <c r="F49" s="215"/>
      <c r="G49" s="153"/>
      <c r="H49" s="154"/>
      <c r="I49" s="371"/>
      <c r="J49" s="212"/>
      <c r="K49" s="147"/>
      <c r="L49" s="147"/>
      <c r="M49" s="157"/>
      <c r="N49" s="227"/>
      <c r="O49" s="422"/>
      <c r="P49" s="338"/>
      <c r="Q49" s="423">
        <v>1</v>
      </c>
      <c r="R49" s="360">
        <v>3</v>
      </c>
      <c r="S49" s="147">
        <v>50</v>
      </c>
      <c r="T49" s="147">
        <v>3</v>
      </c>
      <c r="U49" s="147">
        <v>3</v>
      </c>
      <c r="V49" s="157">
        <v>30</v>
      </c>
      <c r="W49" s="425">
        <f>SUM(Q49:V49)</f>
        <v>90</v>
      </c>
      <c r="X49" s="144"/>
    </row>
    <row r="50" spans="2:24" ht="15" customHeight="1">
      <c r="B50" s="413">
        <v>2004936</v>
      </c>
      <c r="C50" s="153" t="s">
        <v>8</v>
      </c>
      <c r="D50" s="147" t="s">
        <v>332</v>
      </c>
      <c r="E50" s="251" t="s">
        <v>227</v>
      </c>
      <c r="F50" s="215"/>
      <c r="G50" s="153"/>
      <c r="H50" s="154"/>
      <c r="I50" s="371"/>
      <c r="J50" s="212"/>
      <c r="K50" s="147"/>
      <c r="L50" s="147"/>
      <c r="M50" s="157"/>
      <c r="N50" s="227"/>
      <c r="O50" s="422"/>
      <c r="P50" s="338"/>
      <c r="Q50" s="423"/>
      <c r="R50" s="360">
        <v>1</v>
      </c>
      <c r="S50" s="147">
        <v>45</v>
      </c>
      <c r="T50" s="147">
        <v>1</v>
      </c>
      <c r="U50" s="147"/>
      <c r="V50" s="157">
        <v>15</v>
      </c>
      <c r="W50" s="425">
        <f>SUM(Q50:V50)</f>
        <v>62</v>
      </c>
      <c r="X50" s="144"/>
    </row>
    <row r="51" spans="2:24" ht="15" customHeight="1">
      <c r="B51" s="413">
        <v>2003908</v>
      </c>
      <c r="C51" s="153" t="s">
        <v>81</v>
      </c>
      <c r="D51" s="147" t="s">
        <v>329</v>
      </c>
      <c r="E51" s="251" t="s">
        <v>227</v>
      </c>
      <c r="F51" s="215"/>
      <c r="G51" s="153"/>
      <c r="H51" s="154"/>
      <c r="I51" s="371"/>
      <c r="J51" s="212"/>
      <c r="K51" s="147"/>
      <c r="L51" s="147"/>
      <c r="M51" s="157"/>
      <c r="N51" s="227"/>
      <c r="O51" s="422"/>
      <c r="P51" s="338"/>
      <c r="Q51" s="212"/>
      <c r="R51" s="147"/>
      <c r="S51" s="147"/>
      <c r="T51" s="147">
        <v>2</v>
      </c>
      <c r="U51" s="147">
        <v>2</v>
      </c>
      <c r="V51" s="157">
        <v>2</v>
      </c>
      <c r="W51" s="425">
        <f aca="true" t="shared" si="1" ref="W51:W59">SUM(Q51:V51)</f>
        <v>6</v>
      </c>
      <c r="X51" s="144"/>
    </row>
    <row r="52" spans="2:24" ht="15" customHeight="1">
      <c r="B52" s="413">
        <v>2008534</v>
      </c>
      <c r="C52" s="153" t="s">
        <v>83</v>
      </c>
      <c r="D52" s="147" t="s">
        <v>330</v>
      </c>
      <c r="E52" s="251" t="s">
        <v>227</v>
      </c>
      <c r="F52" s="215"/>
      <c r="G52" s="153"/>
      <c r="H52" s="154"/>
      <c r="I52" s="371"/>
      <c r="J52" s="212"/>
      <c r="K52" s="147"/>
      <c r="L52" s="147"/>
      <c r="M52" s="157"/>
      <c r="N52" s="227"/>
      <c r="O52" s="422"/>
      <c r="P52" s="338"/>
      <c r="Q52" s="423">
        <v>2</v>
      </c>
      <c r="R52" s="360">
        <v>2</v>
      </c>
      <c r="S52" s="319">
        <v>2</v>
      </c>
      <c r="T52" s="147">
        <v>2</v>
      </c>
      <c r="U52" s="147"/>
      <c r="V52" s="157">
        <v>2</v>
      </c>
      <c r="W52" s="425">
        <f t="shared" si="1"/>
        <v>10</v>
      </c>
      <c r="X52" s="144"/>
    </row>
    <row r="53" spans="2:24" ht="15" customHeight="1">
      <c r="B53" s="413">
        <v>2002417</v>
      </c>
      <c r="C53" s="153" t="s">
        <v>14</v>
      </c>
      <c r="D53" s="147" t="s">
        <v>333</v>
      </c>
      <c r="E53" s="251" t="s">
        <v>227</v>
      </c>
      <c r="F53" s="215"/>
      <c r="G53" s="153"/>
      <c r="H53" s="154"/>
      <c r="I53" s="371"/>
      <c r="J53" s="212"/>
      <c r="K53" s="147"/>
      <c r="L53" s="147"/>
      <c r="M53" s="157"/>
      <c r="N53" s="227"/>
      <c r="O53" s="422"/>
      <c r="P53" s="338"/>
      <c r="Q53" s="423">
        <v>5</v>
      </c>
      <c r="R53" s="360">
        <v>5</v>
      </c>
      <c r="S53" s="147">
        <v>45</v>
      </c>
      <c r="T53" s="147"/>
      <c r="U53" s="147">
        <v>5</v>
      </c>
      <c r="V53" s="157">
        <v>35</v>
      </c>
      <c r="W53" s="425">
        <f t="shared" si="1"/>
        <v>95</v>
      </c>
      <c r="X53" s="144"/>
    </row>
    <row r="54" spans="2:24" ht="15" customHeight="1">
      <c r="B54" s="413">
        <v>2002491</v>
      </c>
      <c r="C54" s="153" t="s">
        <v>14</v>
      </c>
      <c r="D54" s="147" t="s">
        <v>334</v>
      </c>
      <c r="E54" s="251" t="s">
        <v>227</v>
      </c>
      <c r="F54" s="215"/>
      <c r="G54" s="153"/>
      <c r="H54" s="154"/>
      <c r="I54" s="371"/>
      <c r="J54" s="212"/>
      <c r="K54" s="147"/>
      <c r="L54" s="147"/>
      <c r="M54" s="157"/>
      <c r="N54" s="227"/>
      <c r="O54" s="422"/>
      <c r="P54" s="338"/>
      <c r="Q54" s="212"/>
      <c r="R54" s="147"/>
      <c r="S54" s="147">
        <v>25</v>
      </c>
      <c r="T54" s="147">
        <v>5</v>
      </c>
      <c r="U54" s="147">
        <v>3</v>
      </c>
      <c r="V54" s="157">
        <v>25</v>
      </c>
      <c r="W54" s="425">
        <f t="shared" si="1"/>
        <v>58</v>
      </c>
      <c r="X54" s="144"/>
    </row>
    <row r="55" spans="2:24" ht="15" customHeight="1">
      <c r="B55" s="413">
        <v>2002585</v>
      </c>
      <c r="C55" s="153" t="s">
        <v>18</v>
      </c>
      <c r="D55" s="147" t="s">
        <v>335</v>
      </c>
      <c r="E55" s="251" t="s">
        <v>227</v>
      </c>
      <c r="F55" s="215"/>
      <c r="G55" s="153"/>
      <c r="H55" s="154"/>
      <c r="I55" s="371"/>
      <c r="J55" s="212"/>
      <c r="K55" s="147"/>
      <c r="L55" s="147"/>
      <c r="M55" s="157"/>
      <c r="N55" s="227"/>
      <c r="O55" s="422"/>
      <c r="P55" s="338"/>
      <c r="Q55" s="423">
        <v>2</v>
      </c>
      <c r="R55" s="360">
        <v>2</v>
      </c>
      <c r="S55" s="319">
        <v>2</v>
      </c>
      <c r="T55" s="147"/>
      <c r="U55" s="147"/>
      <c r="V55" s="157">
        <v>2</v>
      </c>
      <c r="W55" s="425">
        <f t="shared" si="1"/>
        <v>8</v>
      </c>
      <c r="X55" s="144"/>
    </row>
    <row r="56" spans="2:24" ht="15" customHeight="1">
      <c r="B56" s="413">
        <v>2010195</v>
      </c>
      <c r="C56" s="153" t="s">
        <v>18</v>
      </c>
      <c r="D56" s="147" t="s">
        <v>336</v>
      </c>
      <c r="E56" s="251" t="s">
        <v>227</v>
      </c>
      <c r="F56" s="215"/>
      <c r="G56" s="153"/>
      <c r="H56" s="154"/>
      <c r="I56" s="371"/>
      <c r="J56" s="212"/>
      <c r="K56" s="147"/>
      <c r="L56" s="147"/>
      <c r="M56" s="157"/>
      <c r="N56" s="227"/>
      <c r="O56" s="422"/>
      <c r="P56" s="338"/>
      <c r="Q56" s="212"/>
      <c r="R56" s="147"/>
      <c r="S56" s="319">
        <v>2</v>
      </c>
      <c r="T56" s="147">
        <v>2</v>
      </c>
      <c r="U56" s="147">
        <v>2</v>
      </c>
      <c r="V56" s="157">
        <v>2</v>
      </c>
      <c r="W56" s="425">
        <f t="shared" si="1"/>
        <v>8</v>
      </c>
      <c r="X56" s="144"/>
    </row>
    <row r="57" spans="2:24" ht="15" customHeight="1">
      <c r="B57" s="413">
        <v>2009135</v>
      </c>
      <c r="C57" s="153" t="s">
        <v>79</v>
      </c>
      <c r="D57" s="147" t="s">
        <v>337</v>
      </c>
      <c r="E57" s="251" t="s">
        <v>227</v>
      </c>
      <c r="F57" s="215"/>
      <c r="G57" s="153"/>
      <c r="H57" s="154"/>
      <c r="I57" s="371"/>
      <c r="J57" s="212"/>
      <c r="K57" s="147"/>
      <c r="L57" s="147"/>
      <c r="M57" s="157"/>
      <c r="N57" s="227"/>
      <c r="O57" s="422"/>
      <c r="P57" s="338"/>
      <c r="Q57" s="423">
        <v>2</v>
      </c>
      <c r="R57" s="360">
        <v>2</v>
      </c>
      <c r="S57" s="319">
        <v>2</v>
      </c>
      <c r="T57" s="147">
        <v>2</v>
      </c>
      <c r="U57" s="147">
        <v>2</v>
      </c>
      <c r="V57" s="157">
        <v>2</v>
      </c>
      <c r="W57" s="425">
        <f t="shared" si="1"/>
        <v>12</v>
      </c>
      <c r="X57" s="144"/>
    </row>
    <row r="58" spans="2:25" ht="15" customHeight="1">
      <c r="B58" s="413">
        <v>2010807</v>
      </c>
      <c r="C58" s="153" t="s">
        <v>78</v>
      </c>
      <c r="D58" s="147" t="s">
        <v>338</v>
      </c>
      <c r="E58" s="251" t="s">
        <v>227</v>
      </c>
      <c r="F58" s="215"/>
      <c r="G58" s="153"/>
      <c r="H58" s="154"/>
      <c r="I58" s="371"/>
      <c r="J58" s="212"/>
      <c r="K58" s="147"/>
      <c r="L58" s="147"/>
      <c r="M58" s="157"/>
      <c r="N58" s="227"/>
      <c r="O58" s="422"/>
      <c r="P58" s="338"/>
      <c r="Q58" s="423">
        <v>2</v>
      </c>
      <c r="R58" s="147"/>
      <c r="S58" s="319">
        <v>2</v>
      </c>
      <c r="T58" s="147">
        <v>2</v>
      </c>
      <c r="U58" s="147">
        <v>2</v>
      </c>
      <c r="V58" s="157">
        <v>2</v>
      </c>
      <c r="W58" s="425">
        <f t="shared" si="1"/>
        <v>10</v>
      </c>
      <c r="X58" s="144"/>
      <c r="Y58">
        <f>435-365</f>
        <v>70</v>
      </c>
    </row>
    <row r="59" spans="2:24" ht="15" customHeight="1" thickBot="1">
      <c r="B59" s="414">
        <v>2010205</v>
      </c>
      <c r="C59" s="222" t="s">
        <v>78</v>
      </c>
      <c r="D59" s="165" t="s">
        <v>339</v>
      </c>
      <c r="E59" s="254" t="s">
        <v>227</v>
      </c>
      <c r="F59" s="317"/>
      <c r="G59" s="222"/>
      <c r="H59" s="437"/>
      <c r="I59" s="372"/>
      <c r="J59" s="213"/>
      <c r="K59" s="165"/>
      <c r="L59" s="165"/>
      <c r="M59" s="164"/>
      <c r="N59" s="243"/>
      <c r="O59" s="438"/>
      <c r="P59" s="424"/>
      <c r="Q59" s="213"/>
      <c r="R59" s="165"/>
      <c r="S59" s="441">
        <v>2</v>
      </c>
      <c r="T59" s="165">
        <v>2</v>
      </c>
      <c r="U59" s="165">
        <v>2</v>
      </c>
      <c r="V59" s="164">
        <v>2</v>
      </c>
      <c r="W59" s="427">
        <f t="shared" si="1"/>
        <v>8</v>
      </c>
      <c r="X59" s="144"/>
    </row>
    <row r="60" spans="2:23" ht="15" customHeight="1" thickBot="1">
      <c r="B60" s="731" t="s">
        <v>145</v>
      </c>
      <c r="C60" s="732"/>
      <c r="D60" s="732"/>
      <c r="E60" s="733"/>
      <c r="F60" s="737"/>
      <c r="G60" s="738"/>
      <c r="H60" s="739"/>
      <c r="I60" s="224"/>
      <c r="J60" s="734"/>
      <c r="K60" s="735"/>
      <c r="L60" s="735"/>
      <c r="M60" s="736"/>
      <c r="N60" s="241">
        <f>SUM(N48:N59)</f>
        <v>10</v>
      </c>
      <c r="O60" s="774"/>
      <c r="P60" s="321"/>
      <c r="Q60" s="737"/>
      <c r="R60" s="738"/>
      <c r="S60" s="738"/>
      <c r="T60" s="738"/>
      <c r="U60" s="738"/>
      <c r="V60" s="739"/>
      <c r="W60" s="368">
        <f>SUM(W48:W59)</f>
        <v>435</v>
      </c>
    </row>
    <row r="61" spans="3:24" ht="15" customHeight="1" thickBot="1">
      <c r="C61" s="418"/>
      <c r="E61" s="143"/>
      <c r="F61" s="144"/>
      <c r="G61" s="144"/>
      <c r="H61" s="144"/>
      <c r="X61" s="144"/>
    </row>
    <row r="62" spans="1:24" ht="15" customHeight="1" thickBot="1">
      <c r="A62" s="608">
        <v>3</v>
      </c>
      <c r="B62" s="740" t="s">
        <v>1</v>
      </c>
      <c r="C62" s="741"/>
      <c r="D62" s="741"/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741"/>
      <c r="P62" s="742"/>
      <c r="X62" s="144"/>
    </row>
    <row r="63" spans="2:24" ht="15" customHeight="1">
      <c r="B63" s="170">
        <v>2001418</v>
      </c>
      <c r="C63" s="171" t="s">
        <v>0</v>
      </c>
      <c r="D63" s="172" t="s">
        <v>137</v>
      </c>
      <c r="E63" s="173" t="s">
        <v>102</v>
      </c>
      <c r="F63" s="151"/>
      <c r="G63" s="168">
        <v>50</v>
      </c>
      <c r="H63" s="168"/>
      <c r="I63" s="370">
        <f>SUM(F63:H63)</f>
        <v>50</v>
      </c>
      <c r="J63" s="238"/>
      <c r="K63" s="150"/>
      <c r="L63" s="150"/>
      <c r="M63" s="168">
        <v>15</v>
      </c>
      <c r="N63" s="226">
        <f>SUM(J63:M63)</f>
        <v>15</v>
      </c>
      <c r="O63" s="307">
        <v>1</v>
      </c>
      <c r="P63" s="334">
        <f>O63</f>
        <v>1</v>
      </c>
      <c r="X63" s="144" t="s">
        <v>418</v>
      </c>
    </row>
    <row r="64" spans="2:24" ht="15" customHeight="1">
      <c r="B64" s="158">
        <v>2000778</v>
      </c>
      <c r="C64" s="153" t="s">
        <v>0</v>
      </c>
      <c r="D64" s="147" t="s">
        <v>138</v>
      </c>
      <c r="E64" s="154" t="s">
        <v>102</v>
      </c>
      <c r="F64" s="156"/>
      <c r="G64" s="157"/>
      <c r="H64" s="157">
        <v>1</v>
      </c>
      <c r="I64" s="371">
        <f>SUM(F64:H64)</f>
        <v>1</v>
      </c>
      <c r="J64" s="212">
        <v>15</v>
      </c>
      <c r="K64" s="147">
        <v>50</v>
      </c>
      <c r="L64" s="147"/>
      <c r="M64" s="157">
        <v>15</v>
      </c>
      <c r="N64" s="227">
        <f>SUM(J64:M64)</f>
        <v>80</v>
      </c>
      <c r="O64" s="348">
        <v>3</v>
      </c>
      <c r="P64" s="337">
        <f aca="true" t="shared" si="2" ref="P64">O64</f>
        <v>3</v>
      </c>
      <c r="X64" s="144"/>
    </row>
    <row r="65" spans="2:24" ht="15" customHeight="1" thickBot="1">
      <c r="B65" s="181">
        <v>2001447</v>
      </c>
      <c r="C65" s="160" t="s">
        <v>62</v>
      </c>
      <c r="D65" s="161" t="s">
        <v>142</v>
      </c>
      <c r="E65" s="162" t="s">
        <v>102</v>
      </c>
      <c r="F65" s="183"/>
      <c r="G65" s="164">
        <v>25</v>
      </c>
      <c r="H65" s="164"/>
      <c r="I65" s="372">
        <f>SUM(F65:H65)</f>
        <v>25</v>
      </c>
      <c r="J65" s="213"/>
      <c r="K65" s="165"/>
      <c r="L65" s="165"/>
      <c r="M65" s="164"/>
      <c r="N65" s="256"/>
      <c r="O65" s="333"/>
      <c r="P65" s="336"/>
      <c r="X65" s="144"/>
    </row>
    <row r="66" spans="2:24" ht="15" customHeight="1" thickBot="1">
      <c r="B66" s="731" t="s">
        <v>63</v>
      </c>
      <c r="C66" s="732"/>
      <c r="D66" s="732"/>
      <c r="E66" s="733"/>
      <c r="F66" s="743"/>
      <c r="G66" s="744"/>
      <c r="H66" s="745"/>
      <c r="I66" s="224">
        <f>SUM(I63:I65)</f>
        <v>76</v>
      </c>
      <c r="J66" s="734"/>
      <c r="K66" s="735"/>
      <c r="L66" s="735"/>
      <c r="M66" s="736"/>
      <c r="N66" s="241">
        <f>SUM(N63:N65)</f>
        <v>95</v>
      </c>
      <c r="O66" s="687"/>
      <c r="P66" s="321">
        <f>SUM(P63:P65)</f>
        <v>4</v>
      </c>
      <c r="X66" s="144"/>
    </row>
    <row r="67" spans="2:24" ht="15" customHeight="1">
      <c r="B67" s="167">
        <v>2003034</v>
      </c>
      <c r="C67" s="149" t="s">
        <v>13</v>
      </c>
      <c r="D67" s="150" t="s">
        <v>140</v>
      </c>
      <c r="E67" s="313" t="s">
        <v>102</v>
      </c>
      <c r="F67" s="248">
        <v>45</v>
      </c>
      <c r="G67" s="150">
        <v>45</v>
      </c>
      <c r="H67" s="168">
        <v>50</v>
      </c>
      <c r="I67" s="370">
        <f>SUM(F67:H67)</f>
        <v>140</v>
      </c>
      <c r="J67" s="151">
        <v>35</v>
      </c>
      <c r="K67" s="150"/>
      <c r="L67" s="150"/>
      <c r="M67" s="187"/>
      <c r="N67" s="464">
        <f>SUM(J67:M67)</f>
        <v>35</v>
      </c>
      <c r="O67" s="274">
        <v>35</v>
      </c>
      <c r="P67" s="337">
        <f>O67</f>
        <v>35</v>
      </c>
      <c r="X67" s="144"/>
    </row>
    <row r="68" spans="2:24" ht="15" customHeight="1">
      <c r="B68" s="316">
        <v>2000888</v>
      </c>
      <c r="C68" s="153" t="s">
        <v>13</v>
      </c>
      <c r="D68" s="147" t="s">
        <v>141</v>
      </c>
      <c r="E68" s="451" t="s">
        <v>102</v>
      </c>
      <c r="F68" s="249">
        <v>30</v>
      </c>
      <c r="G68" s="147">
        <v>50</v>
      </c>
      <c r="H68" s="157">
        <v>35</v>
      </c>
      <c r="I68" s="371">
        <f>SUM(F68:H68)</f>
        <v>115</v>
      </c>
      <c r="J68" s="156">
        <v>45</v>
      </c>
      <c r="K68" s="147">
        <v>55</v>
      </c>
      <c r="L68" s="147"/>
      <c r="M68" s="204">
        <v>17.5</v>
      </c>
      <c r="N68" s="326">
        <f>SUM(J68:M68)</f>
        <v>117.5</v>
      </c>
      <c r="O68" s="230">
        <v>45</v>
      </c>
      <c r="P68" s="335">
        <f>O68</f>
        <v>45</v>
      </c>
      <c r="X68" s="144"/>
    </row>
    <row r="69" spans="2:24" ht="15" customHeight="1">
      <c r="B69" s="158">
        <v>2003047</v>
      </c>
      <c r="C69" s="153" t="s">
        <v>17</v>
      </c>
      <c r="D69" s="147" t="s">
        <v>279</v>
      </c>
      <c r="E69" s="451" t="s">
        <v>102</v>
      </c>
      <c r="F69" s="212"/>
      <c r="G69" s="157"/>
      <c r="H69" s="157"/>
      <c r="I69" s="373"/>
      <c r="J69" s="156"/>
      <c r="K69" s="147"/>
      <c r="L69" s="147"/>
      <c r="M69" s="285"/>
      <c r="N69" s="325"/>
      <c r="O69" s="230">
        <v>45</v>
      </c>
      <c r="P69" s="335">
        <f>O69</f>
        <v>45</v>
      </c>
      <c r="X69" s="144"/>
    </row>
    <row r="70" spans="2:24" ht="15" customHeight="1">
      <c r="B70" s="152">
        <v>2011929</v>
      </c>
      <c r="C70" s="153" t="s">
        <v>17</v>
      </c>
      <c r="D70" s="147" t="s">
        <v>228</v>
      </c>
      <c r="E70" s="629" t="s">
        <v>102</v>
      </c>
      <c r="F70" s="212"/>
      <c r="G70" s="147"/>
      <c r="H70" s="157"/>
      <c r="I70" s="373"/>
      <c r="J70" s="156">
        <v>45</v>
      </c>
      <c r="K70" s="147">
        <v>55</v>
      </c>
      <c r="L70" s="147"/>
      <c r="M70" s="204"/>
      <c r="N70" s="326">
        <f>SUM(J70:M70)</f>
        <v>100</v>
      </c>
      <c r="O70" s="230">
        <v>35</v>
      </c>
      <c r="P70" s="335">
        <f>O70</f>
        <v>35</v>
      </c>
      <c r="X70" s="144"/>
    </row>
    <row r="71" spans="2:24" ht="15" customHeight="1">
      <c r="B71" s="152">
        <v>2010344</v>
      </c>
      <c r="C71" s="153" t="s">
        <v>17</v>
      </c>
      <c r="D71" s="147" t="s">
        <v>139</v>
      </c>
      <c r="E71" s="451" t="s">
        <v>102</v>
      </c>
      <c r="F71" s="249">
        <v>35</v>
      </c>
      <c r="G71" s="157">
        <v>50</v>
      </c>
      <c r="H71" s="157">
        <v>45</v>
      </c>
      <c r="I71" s="374">
        <f aca="true" t="shared" si="3" ref="I71:I80">SUM(F71:H71)</f>
        <v>130</v>
      </c>
      <c r="J71" s="156"/>
      <c r="K71" s="147"/>
      <c r="L71" s="147"/>
      <c r="M71" s="204">
        <v>17.5</v>
      </c>
      <c r="N71" s="328">
        <f>SUM(J71:M71)</f>
        <v>17.5</v>
      </c>
      <c r="O71" s="230">
        <v>20</v>
      </c>
      <c r="P71" s="335">
        <f>O71</f>
        <v>20</v>
      </c>
      <c r="X71" s="144"/>
    </row>
    <row r="72" spans="2:24" ht="15" customHeight="1">
      <c r="B72" s="158">
        <v>2008372</v>
      </c>
      <c r="C72" s="153" t="s">
        <v>8</v>
      </c>
      <c r="D72" s="147" t="s">
        <v>133</v>
      </c>
      <c r="E72" s="451" t="s">
        <v>102</v>
      </c>
      <c r="F72" s="212"/>
      <c r="G72" s="157"/>
      <c r="H72" s="157">
        <v>15</v>
      </c>
      <c r="I72" s="371">
        <f t="shared" si="3"/>
        <v>15</v>
      </c>
      <c r="J72" s="156"/>
      <c r="K72" s="147"/>
      <c r="L72" s="147"/>
      <c r="M72" s="204"/>
      <c r="N72" s="327"/>
      <c r="O72" s="230"/>
      <c r="P72" s="335"/>
      <c r="X72" s="144"/>
    </row>
    <row r="73" spans="2:24" ht="15" customHeight="1">
      <c r="B73" s="158">
        <v>2002909</v>
      </c>
      <c r="C73" s="153" t="s">
        <v>8</v>
      </c>
      <c r="D73" s="147" t="s">
        <v>131</v>
      </c>
      <c r="E73" s="451" t="s">
        <v>102</v>
      </c>
      <c r="F73" s="249">
        <v>40</v>
      </c>
      <c r="G73" s="157">
        <v>55</v>
      </c>
      <c r="H73" s="157">
        <v>35</v>
      </c>
      <c r="I73" s="371">
        <f t="shared" si="3"/>
        <v>130</v>
      </c>
      <c r="J73" s="156"/>
      <c r="K73" s="147"/>
      <c r="L73" s="147"/>
      <c r="M73" s="204"/>
      <c r="N73" s="327"/>
      <c r="O73" s="230">
        <v>40</v>
      </c>
      <c r="P73" s="335">
        <f>O73</f>
        <v>40</v>
      </c>
      <c r="X73" s="144"/>
    </row>
    <row r="74" spans="2:24" ht="15" customHeight="1">
      <c r="B74" s="158">
        <v>2013163</v>
      </c>
      <c r="C74" s="153" t="s">
        <v>8</v>
      </c>
      <c r="D74" s="147" t="s">
        <v>135</v>
      </c>
      <c r="E74" s="451" t="s">
        <v>102</v>
      </c>
      <c r="F74" s="212"/>
      <c r="G74" s="157"/>
      <c r="H74" s="157">
        <v>1</v>
      </c>
      <c r="I74" s="371">
        <f t="shared" si="3"/>
        <v>1</v>
      </c>
      <c r="J74" s="156"/>
      <c r="K74" s="147"/>
      <c r="L74" s="147"/>
      <c r="M74" s="204"/>
      <c r="N74" s="327"/>
      <c r="O74" s="230"/>
      <c r="P74" s="335"/>
      <c r="X74" s="144"/>
    </row>
    <row r="75" spans="2:24" ht="15" customHeight="1">
      <c r="B75" s="156">
        <v>2011754</v>
      </c>
      <c r="C75" s="153" t="s">
        <v>8</v>
      </c>
      <c r="D75" s="147" t="s">
        <v>130</v>
      </c>
      <c r="E75" s="451" t="s">
        <v>102</v>
      </c>
      <c r="F75" s="249">
        <v>35</v>
      </c>
      <c r="G75" s="157">
        <v>10</v>
      </c>
      <c r="H75" s="157">
        <v>40</v>
      </c>
      <c r="I75" s="371">
        <f t="shared" si="3"/>
        <v>85</v>
      </c>
      <c r="J75" s="156"/>
      <c r="K75" s="147"/>
      <c r="L75" s="147"/>
      <c r="M75" s="204"/>
      <c r="N75" s="327"/>
      <c r="O75" s="230">
        <v>15</v>
      </c>
      <c r="P75" s="335">
        <f>O75</f>
        <v>15</v>
      </c>
      <c r="X75" s="144"/>
    </row>
    <row r="76" spans="2:24" ht="15" customHeight="1">
      <c r="B76" s="158">
        <v>2001463</v>
      </c>
      <c r="C76" s="153" t="s">
        <v>8</v>
      </c>
      <c r="D76" s="147" t="s">
        <v>132</v>
      </c>
      <c r="E76" s="451" t="s">
        <v>102</v>
      </c>
      <c r="F76" s="249">
        <v>20</v>
      </c>
      <c r="G76" s="157">
        <v>1</v>
      </c>
      <c r="H76" s="157">
        <v>25</v>
      </c>
      <c r="I76" s="371">
        <f t="shared" si="3"/>
        <v>46</v>
      </c>
      <c r="J76" s="156"/>
      <c r="K76" s="147"/>
      <c r="L76" s="147"/>
      <c r="M76" s="204"/>
      <c r="N76" s="327"/>
      <c r="O76" s="230"/>
      <c r="P76" s="335"/>
      <c r="X76" s="144"/>
    </row>
    <row r="77" spans="2:29" ht="15" customHeight="1">
      <c r="B77" s="158">
        <v>2008165</v>
      </c>
      <c r="C77" s="153" t="s">
        <v>14</v>
      </c>
      <c r="D77" s="147" t="s">
        <v>121</v>
      </c>
      <c r="E77" s="451" t="s">
        <v>102</v>
      </c>
      <c r="F77" s="212"/>
      <c r="G77" s="147">
        <v>35</v>
      </c>
      <c r="H77" s="157">
        <v>50</v>
      </c>
      <c r="I77" s="374">
        <f t="shared" si="3"/>
        <v>85</v>
      </c>
      <c r="J77" s="156"/>
      <c r="K77" s="147"/>
      <c r="L77" s="147"/>
      <c r="M77" s="285">
        <v>13.333333333333334</v>
      </c>
      <c r="N77" s="325">
        <f>SUM(J77:M77)</f>
        <v>13.333333333333334</v>
      </c>
      <c r="O77" s="230">
        <v>35</v>
      </c>
      <c r="P77" s="335">
        <f>O77</f>
        <v>35</v>
      </c>
      <c r="X77" s="144"/>
      <c r="Y77" s="144"/>
      <c r="Z77" s="144"/>
      <c r="AA77" s="144"/>
      <c r="AB77" s="144"/>
      <c r="AC77" s="144"/>
    </row>
    <row r="78" spans="2:29" ht="15" customHeight="1">
      <c r="B78" s="152">
        <v>2008055</v>
      </c>
      <c r="C78" s="153" t="s">
        <v>14</v>
      </c>
      <c r="D78" s="147" t="s">
        <v>119</v>
      </c>
      <c r="E78" s="451" t="s">
        <v>102</v>
      </c>
      <c r="F78" s="249">
        <v>45</v>
      </c>
      <c r="G78" s="147">
        <v>55</v>
      </c>
      <c r="H78" s="157">
        <v>55</v>
      </c>
      <c r="I78" s="371">
        <f t="shared" si="3"/>
        <v>155</v>
      </c>
      <c r="J78" s="156"/>
      <c r="K78" s="147"/>
      <c r="L78" s="147"/>
      <c r="M78" s="292">
        <v>15</v>
      </c>
      <c r="N78" s="326">
        <f>SUM(J78:M78)</f>
        <v>15</v>
      </c>
      <c r="O78" s="230">
        <v>45</v>
      </c>
      <c r="P78" s="335">
        <f>O78</f>
        <v>45</v>
      </c>
      <c r="X78" s="144"/>
      <c r="Y78" s="144"/>
      <c r="Z78" s="144"/>
      <c r="AA78" s="144"/>
      <c r="AB78" s="144"/>
      <c r="AC78" s="144"/>
    </row>
    <row r="79" spans="2:29" ht="15" customHeight="1">
      <c r="B79" s="152">
        <v>2008152</v>
      </c>
      <c r="C79" s="153" t="s">
        <v>14</v>
      </c>
      <c r="D79" s="147" t="s">
        <v>120</v>
      </c>
      <c r="E79" s="451" t="s">
        <v>102</v>
      </c>
      <c r="F79" s="249">
        <v>40</v>
      </c>
      <c r="G79" s="147">
        <v>50</v>
      </c>
      <c r="H79" s="157"/>
      <c r="I79" s="371">
        <f t="shared" si="3"/>
        <v>90</v>
      </c>
      <c r="J79" s="156"/>
      <c r="K79" s="147"/>
      <c r="L79" s="147"/>
      <c r="M79" s="292">
        <v>15</v>
      </c>
      <c r="N79" s="326">
        <f>SUM(J79:M79)</f>
        <v>15</v>
      </c>
      <c r="O79" s="230">
        <v>40</v>
      </c>
      <c r="P79" s="335">
        <f>O79</f>
        <v>40</v>
      </c>
      <c r="X79" s="144"/>
      <c r="Y79" s="144"/>
      <c r="Z79" s="144"/>
      <c r="AA79" s="144"/>
      <c r="AB79" s="144"/>
      <c r="AC79" s="144"/>
    </row>
    <row r="80" spans="2:29" ht="15" customHeight="1">
      <c r="B80" s="158">
        <v>2008042</v>
      </c>
      <c r="C80" s="153" t="s">
        <v>14</v>
      </c>
      <c r="D80" s="147" t="s">
        <v>126</v>
      </c>
      <c r="E80" s="451" t="s">
        <v>102</v>
      </c>
      <c r="F80" s="212"/>
      <c r="G80" s="147"/>
      <c r="H80" s="157">
        <v>15</v>
      </c>
      <c r="I80" s="371">
        <f t="shared" si="3"/>
        <v>15</v>
      </c>
      <c r="J80" s="156">
        <v>45</v>
      </c>
      <c r="K80" s="147"/>
      <c r="L80" s="147"/>
      <c r="M80" s="204"/>
      <c r="N80" s="326">
        <f>SUM(J80:M80)</f>
        <v>45</v>
      </c>
      <c r="O80" s="230"/>
      <c r="P80" s="335"/>
      <c r="X80" s="144"/>
      <c r="Y80" s="144"/>
      <c r="Z80" s="144"/>
      <c r="AA80" s="144"/>
      <c r="AB80" s="144"/>
      <c r="AC80" s="144"/>
    </row>
    <row r="81" spans="2:29" ht="15" customHeight="1">
      <c r="B81" s="152">
        <v>2014890</v>
      </c>
      <c r="C81" s="153" t="s">
        <v>14</v>
      </c>
      <c r="D81" s="147" t="s">
        <v>229</v>
      </c>
      <c r="E81" s="451" t="s">
        <v>102</v>
      </c>
      <c r="F81" s="212"/>
      <c r="G81" s="147"/>
      <c r="H81" s="157"/>
      <c r="I81" s="373"/>
      <c r="J81" s="156">
        <v>3</v>
      </c>
      <c r="K81" s="147">
        <v>20</v>
      </c>
      <c r="L81" s="147"/>
      <c r="M81" s="285">
        <v>3.3333333333333335</v>
      </c>
      <c r="N81" s="325">
        <f>SUM(J81:M81)</f>
        <v>26.333333333333332</v>
      </c>
      <c r="O81" s="230"/>
      <c r="P81" s="335"/>
      <c r="X81" s="144"/>
      <c r="Y81" s="144"/>
      <c r="Z81" s="144"/>
      <c r="AA81" s="144"/>
      <c r="AB81" s="144"/>
      <c r="AC81" s="144"/>
    </row>
    <row r="82" spans="2:29" ht="15" customHeight="1">
      <c r="B82" s="152">
        <v>2013150</v>
      </c>
      <c r="C82" s="153" t="s">
        <v>14</v>
      </c>
      <c r="D82" s="147" t="s">
        <v>124</v>
      </c>
      <c r="E82" s="451" t="s">
        <v>102</v>
      </c>
      <c r="F82" s="249">
        <v>1</v>
      </c>
      <c r="G82" s="147"/>
      <c r="H82" s="157">
        <v>25</v>
      </c>
      <c r="I82" s="371">
        <f>SUM(F82:H82)</f>
        <v>26</v>
      </c>
      <c r="J82" s="156"/>
      <c r="K82" s="147"/>
      <c r="L82" s="147"/>
      <c r="M82" s="204"/>
      <c r="N82" s="327"/>
      <c r="O82" s="230"/>
      <c r="P82" s="335"/>
      <c r="X82" s="144"/>
      <c r="Y82" s="144"/>
      <c r="Z82" s="144"/>
      <c r="AA82" s="144"/>
      <c r="AB82" s="144"/>
      <c r="AC82" s="144"/>
    </row>
    <row r="83" spans="2:29" ht="15" customHeight="1">
      <c r="B83" s="152">
        <v>2013147</v>
      </c>
      <c r="C83" s="153" t="s">
        <v>14</v>
      </c>
      <c r="D83" s="147" t="s">
        <v>125</v>
      </c>
      <c r="E83" s="451" t="s">
        <v>102</v>
      </c>
      <c r="F83" s="249">
        <v>15</v>
      </c>
      <c r="G83" s="147">
        <v>3</v>
      </c>
      <c r="H83" s="157">
        <v>3</v>
      </c>
      <c r="I83" s="371">
        <f>SUM(F83:H83)</f>
        <v>21</v>
      </c>
      <c r="J83" s="156"/>
      <c r="K83" s="147"/>
      <c r="L83" s="147"/>
      <c r="M83" s="204"/>
      <c r="N83" s="327"/>
      <c r="O83" s="230">
        <v>1</v>
      </c>
      <c r="P83" s="335">
        <f>O83</f>
        <v>1</v>
      </c>
      <c r="X83" s="144"/>
      <c r="Y83" s="144"/>
      <c r="Z83" s="144"/>
      <c r="AA83" s="144"/>
      <c r="AB83" s="144"/>
      <c r="AC83" s="144"/>
    </row>
    <row r="84" spans="2:29" ht="15" customHeight="1">
      <c r="B84" s="159">
        <v>2013134</v>
      </c>
      <c r="C84" s="160" t="s">
        <v>14</v>
      </c>
      <c r="D84" s="161" t="s">
        <v>122</v>
      </c>
      <c r="E84" s="454" t="s">
        <v>102</v>
      </c>
      <c r="F84" s="302">
        <v>1</v>
      </c>
      <c r="G84" s="161">
        <v>25</v>
      </c>
      <c r="H84" s="193">
        <v>45</v>
      </c>
      <c r="I84" s="375">
        <f>SUM(F84:H84)</f>
        <v>71</v>
      </c>
      <c r="J84" s="192">
        <v>35</v>
      </c>
      <c r="K84" s="161">
        <v>50</v>
      </c>
      <c r="L84" s="161"/>
      <c r="M84" s="324">
        <v>13.333333333333334</v>
      </c>
      <c r="N84" s="329">
        <f>SUM(J84:M84)</f>
        <v>98.33333333333333</v>
      </c>
      <c r="O84" s="230"/>
      <c r="P84" s="335"/>
      <c r="X84" s="144"/>
      <c r="Y84" s="144"/>
      <c r="Z84" s="144"/>
      <c r="AA84" s="144"/>
      <c r="AB84" s="144"/>
      <c r="AC84" s="144"/>
    </row>
    <row r="85" spans="2:29" ht="15" customHeight="1">
      <c r="B85" s="158">
        <v>2016270</v>
      </c>
      <c r="C85" s="153" t="s">
        <v>14</v>
      </c>
      <c r="D85" s="147" t="s">
        <v>231</v>
      </c>
      <c r="E85" s="451" t="s">
        <v>102</v>
      </c>
      <c r="F85" s="212"/>
      <c r="G85" s="147"/>
      <c r="H85" s="157"/>
      <c r="I85" s="373"/>
      <c r="J85" s="156"/>
      <c r="K85" s="147"/>
      <c r="L85" s="147"/>
      <c r="M85" s="285">
        <v>0.3333333333333333</v>
      </c>
      <c r="N85" s="325">
        <f>SUM(J85:M85)</f>
        <v>0.3333333333333333</v>
      </c>
      <c r="O85" s="230"/>
      <c r="P85" s="335"/>
      <c r="X85" s="144"/>
      <c r="Y85" s="144"/>
      <c r="Z85" s="144"/>
      <c r="AA85" s="144"/>
      <c r="AB85" s="144"/>
      <c r="AC85" s="144"/>
    </row>
    <row r="86" spans="2:29" ht="15" customHeight="1">
      <c r="B86" s="152">
        <v>2015145</v>
      </c>
      <c r="C86" s="153" t="s">
        <v>14</v>
      </c>
      <c r="D86" s="147" t="s">
        <v>129</v>
      </c>
      <c r="E86" s="451" t="s">
        <v>102</v>
      </c>
      <c r="F86" s="249">
        <v>1</v>
      </c>
      <c r="G86" s="147"/>
      <c r="H86" s="157"/>
      <c r="I86" s="371">
        <f>SUM(F86:H86)</f>
        <v>1</v>
      </c>
      <c r="J86" s="156"/>
      <c r="K86" s="147"/>
      <c r="L86" s="147"/>
      <c r="M86" s="204"/>
      <c r="N86" s="327"/>
      <c r="O86" s="230"/>
      <c r="P86" s="335"/>
      <c r="X86" s="144"/>
      <c r="Y86" s="144"/>
      <c r="Z86" s="144"/>
      <c r="AA86" s="144"/>
      <c r="AB86" s="144"/>
      <c r="AC86" s="144"/>
    </row>
    <row r="87" spans="2:29" ht="15" customHeight="1">
      <c r="B87" s="152">
        <v>2016005</v>
      </c>
      <c r="C87" s="153" t="s">
        <v>14</v>
      </c>
      <c r="D87" s="147" t="s">
        <v>230</v>
      </c>
      <c r="E87" s="451" t="s">
        <v>102</v>
      </c>
      <c r="F87" s="212"/>
      <c r="G87" s="147"/>
      <c r="H87" s="157"/>
      <c r="I87" s="373"/>
      <c r="J87" s="156">
        <v>1</v>
      </c>
      <c r="K87" s="147">
        <v>1</v>
      </c>
      <c r="L87" s="147"/>
      <c r="M87" s="204"/>
      <c r="N87" s="326">
        <f>SUM(J87:M87)</f>
        <v>2</v>
      </c>
      <c r="O87" s="230"/>
      <c r="P87" s="335"/>
      <c r="X87" s="144"/>
      <c r="Y87" s="144"/>
      <c r="Z87" s="144"/>
      <c r="AA87" s="144"/>
      <c r="AB87" s="144"/>
      <c r="AC87" s="144"/>
    </row>
    <row r="88" spans="2:29" ht="15" customHeight="1">
      <c r="B88" s="152">
        <v>2010153</v>
      </c>
      <c r="C88" s="153" t="s">
        <v>14</v>
      </c>
      <c r="D88" s="147" t="s">
        <v>123</v>
      </c>
      <c r="E88" s="451" t="s">
        <v>102</v>
      </c>
      <c r="F88" s="249">
        <v>35</v>
      </c>
      <c r="G88" s="147">
        <v>1</v>
      </c>
      <c r="H88" s="157">
        <v>35</v>
      </c>
      <c r="I88" s="374">
        <f>SUM(F88:H88)</f>
        <v>71</v>
      </c>
      <c r="J88" s="156">
        <v>10</v>
      </c>
      <c r="K88" s="147"/>
      <c r="L88" s="147"/>
      <c r="M88" s="285">
        <v>3.3333333333333335</v>
      </c>
      <c r="N88" s="325">
        <f>SUM(J88:M88)</f>
        <v>13.333333333333334</v>
      </c>
      <c r="O88" s="230">
        <v>25</v>
      </c>
      <c r="P88" s="335">
        <f>O88</f>
        <v>25</v>
      </c>
      <c r="X88" s="144"/>
      <c r="Y88" s="144"/>
      <c r="Z88" s="144"/>
      <c r="AA88" s="144"/>
      <c r="AB88" s="144"/>
      <c r="AC88" s="144"/>
    </row>
    <row r="89" spans="2:29" ht="15" customHeight="1">
      <c r="B89" s="152">
        <v>2008181</v>
      </c>
      <c r="C89" s="153" t="s">
        <v>14</v>
      </c>
      <c r="D89" s="147" t="s">
        <v>127</v>
      </c>
      <c r="E89" s="451" t="s">
        <v>102</v>
      </c>
      <c r="F89" s="249">
        <v>1</v>
      </c>
      <c r="G89" s="147">
        <v>1</v>
      </c>
      <c r="H89" s="157">
        <v>1</v>
      </c>
      <c r="I89" s="371">
        <f>SUM(F89:H89)</f>
        <v>3</v>
      </c>
      <c r="J89" s="156"/>
      <c r="K89" s="147"/>
      <c r="L89" s="147"/>
      <c r="M89" s="204"/>
      <c r="N89" s="327"/>
      <c r="O89" s="230">
        <v>15</v>
      </c>
      <c r="P89" s="335">
        <f>O89</f>
        <v>15</v>
      </c>
      <c r="X89" s="144"/>
      <c r="Y89" s="144"/>
      <c r="Z89" s="144"/>
      <c r="AA89" s="144"/>
      <c r="AB89" s="144"/>
      <c r="AC89" s="144"/>
    </row>
    <row r="90" spans="2:29" ht="15" customHeight="1">
      <c r="B90" s="152">
        <v>2013794</v>
      </c>
      <c r="C90" s="153" t="s">
        <v>14</v>
      </c>
      <c r="D90" s="147" t="s">
        <v>128</v>
      </c>
      <c r="E90" s="451" t="s">
        <v>102</v>
      </c>
      <c r="F90" s="249">
        <v>1</v>
      </c>
      <c r="G90" s="147">
        <v>1</v>
      </c>
      <c r="H90" s="157"/>
      <c r="I90" s="374">
        <f>SUM(F90:H90)</f>
        <v>2</v>
      </c>
      <c r="J90" s="156">
        <v>1</v>
      </c>
      <c r="K90" s="147">
        <v>3</v>
      </c>
      <c r="L90" s="147"/>
      <c r="M90" s="285">
        <v>0.3333333333333333</v>
      </c>
      <c r="N90" s="325">
        <f>SUM(J90:M90)</f>
        <v>4.333333333333333</v>
      </c>
      <c r="O90" s="230">
        <v>1</v>
      </c>
      <c r="P90" s="335">
        <f>O90</f>
        <v>1</v>
      </c>
      <c r="X90" s="144"/>
      <c r="Y90" s="144"/>
      <c r="Z90" s="144"/>
      <c r="AA90" s="144"/>
      <c r="AB90" s="144"/>
      <c r="AC90" s="144"/>
    </row>
    <row r="91" spans="2:29" ht="15" customHeight="1">
      <c r="B91" s="158">
        <v>2016283</v>
      </c>
      <c r="C91" s="153" t="s">
        <v>18</v>
      </c>
      <c r="D91" s="147" t="s">
        <v>235</v>
      </c>
      <c r="E91" s="451" t="s">
        <v>102</v>
      </c>
      <c r="F91" s="212"/>
      <c r="G91" s="147"/>
      <c r="H91" s="157"/>
      <c r="I91" s="373"/>
      <c r="J91" s="156"/>
      <c r="K91" s="147"/>
      <c r="L91" s="147"/>
      <c r="M91" s="285">
        <v>0.3333333333333333</v>
      </c>
      <c r="N91" s="325">
        <f>SUM(J91:M91)</f>
        <v>0.3333333333333333</v>
      </c>
      <c r="O91" s="230"/>
      <c r="P91" s="335"/>
      <c r="X91" s="144"/>
      <c r="Y91" s="144"/>
      <c r="Z91" s="144"/>
      <c r="AA91" s="144"/>
      <c r="AB91" s="144"/>
      <c r="AC91" s="144"/>
    </row>
    <row r="92" spans="2:29" ht="15" customHeight="1">
      <c r="B92" s="158">
        <v>2015132</v>
      </c>
      <c r="C92" s="153" t="s">
        <v>18</v>
      </c>
      <c r="D92" s="147" t="s">
        <v>233</v>
      </c>
      <c r="E92" s="451" t="s">
        <v>102</v>
      </c>
      <c r="F92" s="212"/>
      <c r="G92" s="147"/>
      <c r="H92" s="157"/>
      <c r="I92" s="373"/>
      <c r="J92" s="156"/>
      <c r="K92" s="147"/>
      <c r="L92" s="147"/>
      <c r="M92" s="285">
        <v>13.333333333333334</v>
      </c>
      <c r="N92" s="325">
        <f>SUM(J92:M92)</f>
        <v>13.333333333333334</v>
      </c>
      <c r="O92" s="230"/>
      <c r="P92" s="335"/>
      <c r="X92" s="144"/>
      <c r="Y92" s="144"/>
      <c r="Z92" s="144"/>
      <c r="AA92" s="144"/>
      <c r="AB92" s="144"/>
      <c r="AC92" s="144"/>
    </row>
    <row r="93" spans="2:29" ht="15" customHeight="1">
      <c r="B93" s="158">
        <v>2013862</v>
      </c>
      <c r="C93" s="153" t="s">
        <v>18</v>
      </c>
      <c r="D93" s="147" t="s">
        <v>232</v>
      </c>
      <c r="E93" s="451" t="s">
        <v>102</v>
      </c>
      <c r="F93" s="212"/>
      <c r="G93" s="147"/>
      <c r="H93" s="157"/>
      <c r="I93" s="373"/>
      <c r="J93" s="156"/>
      <c r="K93" s="147"/>
      <c r="L93" s="147"/>
      <c r="M93" s="292">
        <v>15</v>
      </c>
      <c r="N93" s="326">
        <f>SUM(J93:M93)</f>
        <v>15</v>
      </c>
      <c r="O93" s="230"/>
      <c r="P93" s="335"/>
      <c r="X93" s="144"/>
      <c r="Y93" s="144"/>
      <c r="Z93" s="144"/>
      <c r="AA93" s="144"/>
      <c r="AB93" s="144"/>
      <c r="AC93" s="144"/>
    </row>
    <row r="94" spans="2:29" ht="15" customHeight="1" thickBot="1">
      <c r="B94" s="221">
        <v>2013503</v>
      </c>
      <c r="C94" s="222" t="s">
        <v>18</v>
      </c>
      <c r="D94" s="165" t="s">
        <v>234</v>
      </c>
      <c r="E94" s="452" t="s">
        <v>102</v>
      </c>
      <c r="F94" s="265"/>
      <c r="G94" s="161"/>
      <c r="H94" s="193"/>
      <c r="I94" s="377"/>
      <c r="J94" s="183"/>
      <c r="K94" s="165"/>
      <c r="L94" s="165"/>
      <c r="M94" s="286">
        <v>3.3333333333333335</v>
      </c>
      <c r="N94" s="465">
        <f>SUM(J94:M94)</f>
        <v>3.3333333333333335</v>
      </c>
      <c r="O94" s="231"/>
      <c r="P94" s="336"/>
      <c r="X94" s="144"/>
      <c r="Y94" s="144"/>
      <c r="Z94" s="144"/>
      <c r="AA94" s="144"/>
      <c r="AB94" s="144"/>
      <c r="AC94" s="144"/>
    </row>
    <row r="95" spans="2:29" ht="15" customHeight="1" thickBot="1">
      <c r="B95" s="731" t="s">
        <v>145</v>
      </c>
      <c r="C95" s="732"/>
      <c r="D95" s="732"/>
      <c r="E95" s="733"/>
      <c r="F95" s="743"/>
      <c r="G95" s="744"/>
      <c r="H95" s="745"/>
      <c r="I95" s="224">
        <f>SUM(I67:I94)</f>
        <v>1202</v>
      </c>
      <c r="J95" s="757"/>
      <c r="K95" s="758"/>
      <c r="L95" s="758"/>
      <c r="M95" s="775"/>
      <c r="N95" s="783">
        <f>SUM(N67:N94)</f>
        <v>534.9999999999999</v>
      </c>
      <c r="O95" s="788"/>
      <c r="P95" s="781">
        <f>SUM(P67:P94)</f>
        <v>397</v>
      </c>
      <c r="X95" s="144"/>
      <c r="Y95" s="144"/>
      <c r="Z95" s="144"/>
      <c r="AA95" s="144"/>
      <c r="AB95" s="144"/>
      <c r="AC95" s="144"/>
    </row>
    <row r="96" spans="2:29" ht="15" customHeight="1" thickBot="1">
      <c r="B96" s="144"/>
      <c r="C96" s="143"/>
      <c r="D96" s="144"/>
      <c r="E96" s="144"/>
      <c r="F96" s="144"/>
      <c r="G96" s="144"/>
      <c r="H96" s="144"/>
      <c r="Q96" s="144"/>
      <c r="R96" s="144"/>
      <c r="S96" s="144"/>
      <c r="T96" s="144"/>
      <c r="U96" s="144"/>
      <c r="V96" s="144"/>
      <c r="X96" s="144"/>
      <c r="Y96" s="144"/>
      <c r="Z96" s="144"/>
      <c r="AA96" s="144"/>
      <c r="AB96" s="144"/>
      <c r="AC96" s="144"/>
    </row>
    <row r="97" spans="1:29" ht="15" customHeight="1" thickBot="1">
      <c r="A97" s="608">
        <v>4</v>
      </c>
      <c r="B97" s="740" t="s">
        <v>5</v>
      </c>
      <c r="C97" s="741"/>
      <c r="D97" s="741"/>
      <c r="E97" s="741"/>
      <c r="F97" s="741"/>
      <c r="G97" s="741"/>
      <c r="H97" s="741"/>
      <c r="I97" s="741"/>
      <c r="J97" s="741"/>
      <c r="K97" s="741"/>
      <c r="L97" s="741"/>
      <c r="M97" s="741"/>
      <c r="N97" s="741"/>
      <c r="O97" s="741"/>
      <c r="P97" s="742"/>
      <c r="Q97" s="144"/>
      <c r="R97" s="144"/>
      <c r="S97" s="144"/>
      <c r="T97" s="144"/>
      <c r="U97" s="144"/>
      <c r="V97" s="144"/>
      <c r="X97" s="144"/>
      <c r="Y97" s="144"/>
      <c r="Z97" s="144"/>
      <c r="AA97" s="144"/>
      <c r="AB97" s="144"/>
      <c r="AC97" s="144"/>
    </row>
    <row r="98" spans="2:29" ht="15" customHeight="1" thickBot="1">
      <c r="B98" s="420">
        <v>2005252</v>
      </c>
      <c r="C98" s="146" t="s">
        <v>0</v>
      </c>
      <c r="D98" s="177" t="s">
        <v>143</v>
      </c>
      <c r="E98" s="201" t="s">
        <v>112</v>
      </c>
      <c r="F98" s="196"/>
      <c r="G98" s="197">
        <v>15</v>
      </c>
      <c r="H98" s="197"/>
      <c r="I98" s="242">
        <f>SUM(F98:H98)</f>
        <v>15</v>
      </c>
      <c r="J98" s="196">
        <v>10</v>
      </c>
      <c r="K98" s="195">
        <v>45</v>
      </c>
      <c r="L98" s="195"/>
      <c r="M98" s="205"/>
      <c r="N98" s="226">
        <f>SUM(J98:M98)</f>
        <v>55</v>
      </c>
      <c r="O98" s="347">
        <v>1</v>
      </c>
      <c r="P98" s="787">
        <f>SUM(O98:O98)</f>
        <v>1</v>
      </c>
      <c r="Q98" s="143"/>
      <c r="R98" s="143"/>
      <c r="S98" s="143"/>
      <c r="T98" s="143"/>
      <c r="U98" s="144"/>
      <c r="V98" s="144"/>
      <c r="X98" s="144"/>
      <c r="Y98" s="144"/>
      <c r="Z98" s="144"/>
      <c r="AA98" s="144"/>
      <c r="AB98" s="144"/>
      <c r="AC98" s="144"/>
    </row>
    <row r="99" spans="2:29" ht="15" customHeight="1" thickBot="1">
      <c r="B99" s="731" t="s">
        <v>63</v>
      </c>
      <c r="C99" s="732"/>
      <c r="D99" s="732"/>
      <c r="E99" s="733"/>
      <c r="F99" s="743"/>
      <c r="G99" s="744"/>
      <c r="H99" s="745"/>
      <c r="I99" s="224">
        <f>I98</f>
        <v>15</v>
      </c>
      <c r="J99" s="734"/>
      <c r="K99" s="735"/>
      <c r="L99" s="735"/>
      <c r="M99" s="736"/>
      <c r="N99" s="241">
        <f>N98</f>
        <v>55</v>
      </c>
      <c r="O99" s="774"/>
      <c r="P99" s="321">
        <f>P98</f>
        <v>1</v>
      </c>
      <c r="U99" s="144"/>
      <c r="V99" s="144"/>
      <c r="X99" s="144"/>
      <c r="Y99" s="144"/>
      <c r="Z99" s="144"/>
      <c r="AA99" s="144"/>
      <c r="AB99" s="144"/>
      <c r="AC99" s="144"/>
    </row>
    <row r="100" spans="2:29" ht="15" customHeight="1">
      <c r="B100" s="167">
        <v>2005265</v>
      </c>
      <c r="C100" s="149" t="s">
        <v>17</v>
      </c>
      <c r="D100" s="150" t="s">
        <v>144</v>
      </c>
      <c r="E100" s="250" t="s">
        <v>112</v>
      </c>
      <c r="F100" s="248">
        <v>25</v>
      </c>
      <c r="G100" s="150">
        <v>30</v>
      </c>
      <c r="H100" s="168">
        <v>35</v>
      </c>
      <c r="I100" s="370">
        <f>SUM(F100:H100)</f>
        <v>90</v>
      </c>
      <c r="J100" s="238"/>
      <c r="K100" s="150">
        <v>50</v>
      </c>
      <c r="L100" s="150"/>
      <c r="M100" s="168"/>
      <c r="N100" s="226">
        <f>SUM(J100:M100)</f>
        <v>50</v>
      </c>
      <c r="O100" s="348">
        <v>15</v>
      </c>
      <c r="P100" s="335">
        <f>SUM(O100:O100)</f>
        <v>15</v>
      </c>
      <c r="U100" s="144"/>
      <c r="V100" s="144"/>
      <c r="X100" s="144"/>
      <c r="Y100" s="144"/>
      <c r="Z100" s="144"/>
      <c r="AA100" s="144"/>
      <c r="AB100" s="144"/>
      <c r="AC100" s="144"/>
    </row>
    <row r="101" spans="2:29" ht="15" customHeight="1">
      <c r="B101" s="152">
        <v>2002307</v>
      </c>
      <c r="C101" s="153" t="s">
        <v>20</v>
      </c>
      <c r="D101" s="147" t="s">
        <v>241</v>
      </c>
      <c r="E101" s="251" t="s">
        <v>112</v>
      </c>
      <c r="F101" s="212"/>
      <c r="G101" s="147"/>
      <c r="H101" s="157"/>
      <c r="I101" s="373"/>
      <c r="J101" s="249"/>
      <c r="K101" s="147"/>
      <c r="L101" s="147"/>
      <c r="M101" s="275">
        <v>17.5</v>
      </c>
      <c r="N101" s="247">
        <f>SUM(J101:M101)</f>
        <v>17.5</v>
      </c>
      <c r="O101" s="255"/>
      <c r="P101" s="496"/>
      <c r="U101" s="144"/>
      <c r="V101" s="144"/>
      <c r="X101" s="144"/>
      <c r="Y101" s="144"/>
      <c r="Z101" s="144"/>
      <c r="AA101" s="144"/>
      <c r="AB101" s="144"/>
      <c r="AC101" s="144"/>
    </row>
    <row r="102" spans="2:29" ht="15" customHeight="1" thickBot="1">
      <c r="B102" s="287">
        <v>2002297</v>
      </c>
      <c r="C102" s="222" t="s">
        <v>8</v>
      </c>
      <c r="D102" s="165" t="s">
        <v>242</v>
      </c>
      <c r="E102" s="254" t="s">
        <v>112</v>
      </c>
      <c r="F102" s="302"/>
      <c r="G102" s="161"/>
      <c r="H102" s="193"/>
      <c r="I102" s="372"/>
      <c r="J102" s="265">
        <v>40</v>
      </c>
      <c r="K102" s="161">
        <v>55</v>
      </c>
      <c r="L102" s="161"/>
      <c r="M102" s="193">
        <v>10</v>
      </c>
      <c r="N102" s="262">
        <v>105</v>
      </c>
      <c r="O102" s="346">
        <v>20</v>
      </c>
      <c r="P102" s="606">
        <f>SUM(O102:O102)</f>
        <v>20</v>
      </c>
      <c r="U102" s="144"/>
      <c r="V102" s="144"/>
      <c r="X102" s="144"/>
      <c r="Y102" s="144"/>
      <c r="Z102" s="144"/>
      <c r="AA102" s="144"/>
      <c r="AB102" s="144"/>
      <c r="AC102" s="144"/>
    </row>
    <row r="103" spans="2:16" ht="15" customHeight="1" thickBot="1">
      <c r="B103" s="731" t="s">
        <v>145</v>
      </c>
      <c r="C103" s="732"/>
      <c r="D103" s="732"/>
      <c r="E103" s="733"/>
      <c r="F103" s="743"/>
      <c r="G103" s="744"/>
      <c r="H103" s="745"/>
      <c r="I103" s="266">
        <f>SUM(I100:I102)</f>
        <v>90</v>
      </c>
      <c r="J103" s="737"/>
      <c r="K103" s="738"/>
      <c r="L103" s="738"/>
      <c r="M103" s="739"/>
      <c r="N103" s="241">
        <f>SUM(N100:N102)</f>
        <v>172.5</v>
      </c>
      <c r="O103" s="786"/>
      <c r="P103" s="321">
        <f>SUM(P100:P102)</f>
        <v>35</v>
      </c>
    </row>
    <row r="104" spans="2:29" ht="15" customHeight="1" thickBot="1">
      <c r="B104" s="143"/>
      <c r="C104" s="143"/>
      <c r="D104" s="145"/>
      <c r="E104" s="143"/>
      <c r="Q104" s="144"/>
      <c r="R104" s="144"/>
      <c r="S104" s="144"/>
      <c r="T104" s="144"/>
      <c r="U104" s="144"/>
      <c r="V104" s="144"/>
      <c r="X104" s="144"/>
      <c r="Y104" s="144"/>
      <c r="Z104" s="144"/>
      <c r="AA104" s="144"/>
      <c r="AB104" s="144"/>
      <c r="AC104" s="144"/>
    </row>
    <row r="105" spans="1:29" ht="15" customHeight="1" thickBot="1">
      <c r="A105" s="608">
        <v>5</v>
      </c>
      <c r="B105" s="748" t="s">
        <v>11</v>
      </c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50"/>
      <c r="Q105" s="144"/>
      <c r="R105" s="144"/>
      <c r="S105" s="144"/>
      <c r="T105" s="144"/>
      <c r="U105" s="144"/>
      <c r="V105" s="144"/>
      <c r="X105" s="144"/>
      <c r="Y105" s="144"/>
      <c r="Z105" s="144"/>
      <c r="AA105" s="144"/>
      <c r="AB105" s="144"/>
      <c r="AC105" s="144"/>
    </row>
    <row r="106" spans="2:29" ht="15" customHeight="1">
      <c r="B106" s="233">
        <v>2011592</v>
      </c>
      <c r="C106" s="149" t="s">
        <v>8</v>
      </c>
      <c r="D106" s="234" t="s">
        <v>236</v>
      </c>
      <c r="E106" s="250" t="s">
        <v>237</v>
      </c>
      <c r="F106" s="238"/>
      <c r="G106" s="150"/>
      <c r="H106" s="168"/>
      <c r="I106" s="376"/>
      <c r="J106" s="276">
        <v>20</v>
      </c>
      <c r="K106" s="277">
        <v>35</v>
      </c>
      <c r="L106" s="277"/>
      <c r="M106" s="278">
        <v>0.33</v>
      </c>
      <c r="N106" s="340">
        <f>SUM(J106:M106)</f>
        <v>55.33</v>
      </c>
      <c r="O106" s="274"/>
      <c r="P106" s="431"/>
      <c r="Q106" s="144"/>
      <c r="R106" s="144"/>
      <c r="S106" s="144"/>
      <c r="T106" s="144"/>
      <c r="U106" s="144"/>
      <c r="V106" s="144"/>
      <c r="X106" s="144"/>
      <c r="Y106" s="144"/>
      <c r="Z106" s="144"/>
      <c r="AA106" s="144"/>
      <c r="AB106" s="144"/>
      <c r="AC106" s="144"/>
    </row>
    <row r="107" spans="2:29" ht="15" customHeight="1">
      <c r="B107" s="235">
        <v>2011149</v>
      </c>
      <c r="C107" s="153" t="s">
        <v>8</v>
      </c>
      <c r="D107" s="232" t="s">
        <v>238</v>
      </c>
      <c r="E107" s="251" t="s">
        <v>237</v>
      </c>
      <c r="F107" s="212"/>
      <c r="G107" s="147"/>
      <c r="H107" s="157"/>
      <c r="I107" s="373"/>
      <c r="J107" s="279"/>
      <c r="K107" s="280"/>
      <c r="L107" s="280">
        <v>25</v>
      </c>
      <c r="M107" s="281"/>
      <c r="N107" s="341">
        <f>SUM(J107:M107)</f>
        <v>25</v>
      </c>
      <c r="O107" s="230"/>
      <c r="P107" s="338"/>
      <c r="Q107" s="144"/>
      <c r="R107" s="144"/>
      <c r="S107" s="144"/>
      <c r="T107" s="144"/>
      <c r="U107" s="144"/>
      <c r="V107" s="144"/>
      <c r="X107" s="144"/>
      <c r="Y107" s="144"/>
      <c r="Z107" s="144"/>
      <c r="AA107" s="144"/>
      <c r="AB107" s="144"/>
      <c r="AC107" s="144"/>
    </row>
    <row r="108" spans="2:29" ht="15" customHeight="1">
      <c r="B108" s="235">
        <v>2014942</v>
      </c>
      <c r="C108" s="153" t="s">
        <v>14</v>
      </c>
      <c r="D108" s="232" t="s">
        <v>165</v>
      </c>
      <c r="E108" s="627" t="s">
        <v>237</v>
      </c>
      <c r="F108" s="155">
        <v>1</v>
      </c>
      <c r="G108" s="147">
        <v>1</v>
      </c>
      <c r="H108" s="157">
        <v>1</v>
      </c>
      <c r="I108" s="374">
        <f>SUM(F108:H108)</f>
        <v>3</v>
      </c>
      <c r="J108" s="279">
        <v>25</v>
      </c>
      <c r="K108" s="280">
        <v>25</v>
      </c>
      <c r="L108" s="280"/>
      <c r="M108" s="281">
        <v>0.33</v>
      </c>
      <c r="N108" s="342">
        <f>SUM(J108:M108)</f>
        <v>50.33</v>
      </c>
      <c r="O108" s="291">
        <v>3</v>
      </c>
      <c r="P108" s="335">
        <f>SUM(O108:O108)</f>
        <v>3</v>
      </c>
      <c r="U108" s="144"/>
      <c r="V108" s="144"/>
      <c r="X108" s="144" t="s">
        <v>404</v>
      </c>
      <c r="Y108" s="144"/>
      <c r="Z108" s="144"/>
      <c r="AA108" s="144"/>
      <c r="AB108" s="144"/>
      <c r="AC108" s="144"/>
    </row>
    <row r="109" spans="2:29" ht="15" customHeight="1" thickBot="1">
      <c r="B109" s="236">
        <v>2016199</v>
      </c>
      <c r="C109" s="222" t="s">
        <v>79</v>
      </c>
      <c r="D109" s="237" t="s">
        <v>239</v>
      </c>
      <c r="E109" s="254" t="s">
        <v>237</v>
      </c>
      <c r="F109" s="213"/>
      <c r="G109" s="165"/>
      <c r="H109" s="164"/>
      <c r="I109" s="377"/>
      <c r="J109" s="282"/>
      <c r="K109" s="283"/>
      <c r="L109" s="283"/>
      <c r="M109" s="284">
        <v>0.33</v>
      </c>
      <c r="N109" s="343">
        <f>SUM(J109:M109)</f>
        <v>0.33</v>
      </c>
      <c r="O109" s="231"/>
      <c r="P109" s="424"/>
      <c r="Q109" s="144"/>
      <c r="R109" s="144"/>
      <c r="S109" s="144"/>
      <c r="T109" s="144"/>
      <c r="U109" s="144"/>
      <c r="V109" s="144"/>
      <c r="X109" s="144"/>
      <c r="Y109" s="144"/>
      <c r="Z109" s="144"/>
      <c r="AA109" s="144"/>
      <c r="AB109" s="144"/>
      <c r="AC109" s="144"/>
    </row>
    <row r="110" spans="2:29" ht="15" customHeight="1" thickBot="1">
      <c r="B110" s="731" t="s">
        <v>145</v>
      </c>
      <c r="C110" s="732"/>
      <c r="D110" s="732"/>
      <c r="E110" s="733"/>
      <c r="F110" s="744"/>
      <c r="G110" s="744"/>
      <c r="H110" s="745"/>
      <c r="I110" s="779">
        <f>SUM(I106:I109)</f>
        <v>3</v>
      </c>
      <c r="J110" s="734"/>
      <c r="K110" s="735"/>
      <c r="L110" s="735"/>
      <c r="M110" s="736"/>
      <c r="N110" s="780">
        <f>SUM(N106:N109)</f>
        <v>130.99</v>
      </c>
      <c r="O110" s="774"/>
      <c r="P110" s="321">
        <f>SUM(P106:P109)</f>
        <v>3</v>
      </c>
      <c r="Q110" s="216"/>
      <c r="R110" s="216"/>
      <c r="S110" s="216"/>
      <c r="T110" s="216"/>
      <c r="U110" s="144"/>
      <c r="V110" s="144"/>
      <c r="X110" s="144"/>
      <c r="Y110" s="144"/>
      <c r="Z110" s="144"/>
      <c r="AA110" s="144"/>
      <c r="AB110" s="144"/>
      <c r="AC110" s="144"/>
    </row>
    <row r="111" spans="2:29" ht="15" customHeight="1" thickBot="1">
      <c r="B111" s="143"/>
      <c r="C111" s="143"/>
      <c r="D111" s="145"/>
      <c r="E111" s="143"/>
      <c r="F111" s="143"/>
      <c r="G111" s="143"/>
      <c r="H111" s="143"/>
      <c r="J111" s="144"/>
      <c r="K111" s="144"/>
      <c r="L111" s="144"/>
      <c r="M111" s="144"/>
      <c r="Q111" s="144"/>
      <c r="R111" s="144"/>
      <c r="S111" s="144"/>
      <c r="T111" s="144"/>
      <c r="U111" s="144"/>
      <c r="V111" s="144"/>
      <c r="X111" s="144"/>
      <c r="Y111" s="144"/>
      <c r="Z111" s="144"/>
      <c r="AA111" s="144"/>
      <c r="AB111" s="144"/>
      <c r="AC111" s="144"/>
    </row>
    <row r="112" spans="1:29" ht="15" customHeight="1" thickBot="1">
      <c r="A112" s="608">
        <v>6</v>
      </c>
      <c r="B112" s="740" t="s">
        <v>4</v>
      </c>
      <c r="C112" s="741"/>
      <c r="D112" s="741"/>
      <c r="E112" s="741"/>
      <c r="F112" s="741"/>
      <c r="G112" s="741"/>
      <c r="H112" s="741"/>
      <c r="I112" s="741"/>
      <c r="J112" s="741"/>
      <c r="K112" s="741"/>
      <c r="L112" s="741"/>
      <c r="M112" s="741"/>
      <c r="N112" s="741"/>
      <c r="O112" s="741"/>
      <c r="P112" s="741"/>
      <c r="Q112" s="741"/>
      <c r="R112" s="741"/>
      <c r="S112" s="741"/>
      <c r="T112" s="741"/>
      <c r="U112" s="741"/>
      <c r="V112" s="741"/>
      <c r="W112" s="742"/>
      <c r="X112" s="144"/>
      <c r="Y112" s="144"/>
      <c r="Z112" s="144"/>
      <c r="AA112" s="144"/>
      <c r="AB112" s="144"/>
      <c r="AC112" s="144"/>
    </row>
    <row r="113" spans="2:29" ht="15" customHeight="1">
      <c r="B113" s="167">
        <v>2001887</v>
      </c>
      <c r="C113" s="149" t="s">
        <v>62</v>
      </c>
      <c r="D113" s="150" t="s">
        <v>147</v>
      </c>
      <c r="E113" s="250" t="s">
        <v>103</v>
      </c>
      <c r="F113" s="169">
        <v>30</v>
      </c>
      <c r="G113" s="150"/>
      <c r="H113" s="187"/>
      <c r="I113" s="474">
        <f>SUM(F113:H113)</f>
        <v>30</v>
      </c>
      <c r="J113" s="151">
        <v>25</v>
      </c>
      <c r="K113" s="150">
        <v>25</v>
      </c>
      <c r="L113" s="150"/>
      <c r="M113" s="187">
        <v>20</v>
      </c>
      <c r="N113" s="226">
        <f aca="true" t="shared" si="4" ref="N113:N115">SUM(J113:M113)</f>
        <v>70</v>
      </c>
      <c r="O113" s="307">
        <v>25</v>
      </c>
      <c r="P113" s="497">
        <f aca="true" t="shared" si="5" ref="P113">SUM(O113:O113)</f>
        <v>25</v>
      </c>
      <c r="Q113" s="171"/>
      <c r="R113" s="171"/>
      <c r="S113" s="171"/>
      <c r="T113" s="171"/>
      <c r="U113" s="172"/>
      <c r="V113" s="180"/>
      <c r="W113" s="480"/>
      <c r="X113" s="144"/>
      <c r="Y113" s="144"/>
      <c r="Z113" s="144"/>
      <c r="AA113" s="144"/>
      <c r="AB113" s="144"/>
      <c r="AC113" s="144"/>
    </row>
    <row r="114" spans="2:29" ht="15" customHeight="1">
      <c r="B114" s="158">
        <v>2001777</v>
      </c>
      <c r="C114" s="153" t="s">
        <v>62</v>
      </c>
      <c r="D114" s="147" t="s">
        <v>148</v>
      </c>
      <c r="E114" s="627" t="s">
        <v>103</v>
      </c>
      <c r="F114" s="156"/>
      <c r="G114" s="147">
        <v>55</v>
      </c>
      <c r="H114" s="204">
        <v>50</v>
      </c>
      <c r="I114" s="475">
        <f>SUM(F114:H114)</f>
        <v>105</v>
      </c>
      <c r="J114" s="156"/>
      <c r="K114" s="147"/>
      <c r="L114" s="147"/>
      <c r="M114" s="204">
        <v>20</v>
      </c>
      <c r="N114" s="227">
        <f t="shared" si="4"/>
        <v>20</v>
      </c>
      <c r="O114" s="291">
        <v>40</v>
      </c>
      <c r="P114" s="498">
        <f>SUM(O114:O114)</f>
        <v>40</v>
      </c>
      <c r="Q114" s="153"/>
      <c r="R114" s="153"/>
      <c r="S114" s="153"/>
      <c r="T114" s="153"/>
      <c r="U114" s="147"/>
      <c r="V114" s="157"/>
      <c r="W114" s="481"/>
      <c r="X114" s="144" t="s">
        <v>410</v>
      </c>
      <c r="Y114" s="144"/>
      <c r="Z114" s="144"/>
      <c r="AA114" s="144"/>
      <c r="AB114" s="144"/>
      <c r="AC114" s="144"/>
    </row>
    <row r="115" spans="2:29" ht="15" customHeight="1">
      <c r="B115" s="158">
        <v>2007807</v>
      </c>
      <c r="C115" s="153" t="s">
        <v>62</v>
      </c>
      <c r="D115" s="147" t="s">
        <v>243</v>
      </c>
      <c r="E115" s="251" t="s">
        <v>103</v>
      </c>
      <c r="F115" s="156"/>
      <c r="G115" s="147"/>
      <c r="H115" s="204"/>
      <c r="I115" s="475"/>
      <c r="J115" s="156"/>
      <c r="K115" s="147">
        <v>20</v>
      </c>
      <c r="L115" s="147"/>
      <c r="M115" s="204"/>
      <c r="N115" s="227">
        <f t="shared" si="4"/>
        <v>20</v>
      </c>
      <c r="O115" s="230"/>
      <c r="P115" s="625"/>
      <c r="Q115" s="153"/>
      <c r="R115" s="153"/>
      <c r="S115" s="153"/>
      <c r="T115" s="153"/>
      <c r="U115" s="147"/>
      <c r="V115" s="157"/>
      <c r="W115" s="481"/>
      <c r="X115" s="144"/>
      <c r="Y115" s="144"/>
      <c r="Z115" s="144"/>
      <c r="AA115" s="144"/>
      <c r="AB115" s="144"/>
      <c r="AC115" s="144"/>
    </row>
    <row r="116" spans="2:29" ht="15" customHeight="1" thickBot="1">
      <c r="B116" s="174">
        <v>2001751</v>
      </c>
      <c r="C116" s="171" t="s">
        <v>0</v>
      </c>
      <c r="D116" s="172" t="s">
        <v>200</v>
      </c>
      <c r="E116" s="626" t="s">
        <v>103</v>
      </c>
      <c r="F116" s="294">
        <v>45</v>
      </c>
      <c r="G116" s="172">
        <v>55</v>
      </c>
      <c r="H116" s="202">
        <v>20</v>
      </c>
      <c r="I116" s="379">
        <f>SUM(F116:H116)</f>
        <v>120</v>
      </c>
      <c r="J116" s="185"/>
      <c r="K116" s="172"/>
      <c r="L116" s="172"/>
      <c r="M116" s="202"/>
      <c r="N116" s="526"/>
      <c r="O116" s="624"/>
      <c r="P116" s="523"/>
      <c r="Q116" s="144"/>
      <c r="R116" s="144"/>
      <c r="S116" s="144"/>
      <c r="T116" s="144"/>
      <c r="U116" s="144"/>
      <c r="V116" s="144"/>
      <c r="W116" s="540"/>
      <c r="X116" s="144" t="s">
        <v>417</v>
      </c>
      <c r="Y116" s="144"/>
      <c r="Z116" s="144"/>
      <c r="AA116" s="144"/>
      <c r="AB116" s="144"/>
      <c r="AC116" s="144"/>
    </row>
    <row r="117" spans="2:29" ht="15" customHeight="1" thickBot="1">
      <c r="B117" s="731" t="s">
        <v>63</v>
      </c>
      <c r="C117" s="732"/>
      <c r="D117" s="732"/>
      <c r="E117" s="733"/>
      <c r="F117" s="743"/>
      <c r="G117" s="744"/>
      <c r="H117" s="745"/>
      <c r="I117" s="224">
        <f>SUM(I113:I116)</f>
        <v>255</v>
      </c>
      <c r="J117" s="734"/>
      <c r="K117" s="735"/>
      <c r="L117" s="735"/>
      <c r="M117" s="736"/>
      <c r="N117" s="241">
        <f>SUM(N113:N116)</f>
        <v>110</v>
      </c>
      <c r="O117" s="685"/>
      <c r="P117" s="321">
        <f>SUM(P113:P116)</f>
        <v>65</v>
      </c>
      <c r="Q117" s="720"/>
      <c r="R117" s="721"/>
      <c r="S117" s="721"/>
      <c r="T117" s="721"/>
      <c r="U117" s="721"/>
      <c r="V117" s="722"/>
      <c r="W117" s="470"/>
      <c r="X117" s="144"/>
      <c r="Y117" s="144"/>
      <c r="Z117" s="144"/>
      <c r="AA117" s="144"/>
      <c r="AB117" s="144"/>
      <c r="AC117" s="144"/>
    </row>
    <row r="118" spans="2:29" ht="15" customHeight="1">
      <c r="B118" s="167">
        <v>2005838</v>
      </c>
      <c r="C118" s="149" t="s">
        <v>13</v>
      </c>
      <c r="D118" s="150" t="s">
        <v>149</v>
      </c>
      <c r="E118" s="250" t="s">
        <v>103</v>
      </c>
      <c r="F118" s="294">
        <v>20</v>
      </c>
      <c r="G118" s="172"/>
      <c r="H118" s="180">
        <v>30</v>
      </c>
      <c r="I118" s="370">
        <f>SUM(F118:H118)</f>
        <v>50</v>
      </c>
      <c r="J118" s="484">
        <v>40</v>
      </c>
      <c r="K118" s="412">
        <v>50</v>
      </c>
      <c r="L118" s="412"/>
      <c r="M118" s="486"/>
      <c r="N118" s="490">
        <f>SUM(J118:M118)</f>
        <v>90</v>
      </c>
      <c r="O118" s="522">
        <v>25</v>
      </c>
      <c r="P118" s="334">
        <f>SUM(O118:O118)</f>
        <v>25</v>
      </c>
      <c r="Q118" s="311"/>
      <c r="R118" s="171"/>
      <c r="S118" s="171"/>
      <c r="T118" s="171"/>
      <c r="U118" s="172"/>
      <c r="V118" s="180">
        <v>5</v>
      </c>
      <c r="W118" s="435">
        <f>SUM(Q118:V118)</f>
        <v>5</v>
      </c>
      <c r="X118" s="144"/>
      <c r="Y118" s="144"/>
      <c r="Z118" s="144"/>
      <c r="AA118" s="144"/>
      <c r="AB118" s="144"/>
      <c r="AC118" s="144"/>
    </row>
    <row r="119" spans="2:29" ht="15" customHeight="1">
      <c r="B119" s="152">
        <v>2005896</v>
      </c>
      <c r="C119" s="153" t="s">
        <v>17</v>
      </c>
      <c r="D119" s="147" t="s">
        <v>153</v>
      </c>
      <c r="E119" s="251" t="s">
        <v>103</v>
      </c>
      <c r="F119" s="249">
        <v>45</v>
      </c>
      <c r="G119" s="147">
        <v>45</v>
      </c>
      <c r="H119" s="157">
        <v>55</v>
      </c>
      <c r="I119" s="371">
        <f>SUM(F119:H119)</f>
        <v>145</v>
      </c>
      <c r="J119" s="485"/>
      <c r="K119" s="319"/>
      <c r="L119" s="319"/>
      <c r="M119" s="487">
        <v>22.5</v>
      </c>
      <c r="N119" s="491">
        <f>SUM(J119:M119)</f>
        <v>22.5</v>
      </c>
      <c r="O119" s="494">
        <v>25</v>
      </c>
      <c r="P119" s="335">
        <f>SUM(O119:O119)</f>
        <v>25</v>
      </c>
      <c r="Q119" s="310"/>
      <c r="R119" s="153"/>
      <c r="S119" s="153"/>
      <c r="T119" s="153"/>
      <c r="U119" s="147"/>
      <c r="V119" s="157"/>
      <c r="W119" s="481"/>
      <c r="X119" s="144"/>
      <c r="Y119" s="144"/>
      <c r="Z119" s="144"/>
      <c r="AA119" s="144"/>
      <c r="AB119" s="144"/>
      <c r="AC119" s="144"/>
    </row>
    <row r="120" spans="2:29" ht="15" customHeight="1">
      <c r="B120" s="152">
        <v>2010140</v>
      </c>
      <c r="C120" s="153" t="s">
        <v>20</v>
      </c>
      <c r="D120" s="147" t="s">
        <v>264</v>
      </c>
      <c r="E120" s="251" t="s">
        <v>103</v>
      </c>
      <c r="F120" s="212"/>
      <c r="G120" s="147"/>
      <c r="H120" s="157"/>
      <c r="I120" s="373"/>
      <c r="J120" s="485"/>
      <c r="K120" s="319"/>
      <c r="L120" s="319"/>
      <c r="M120" s="487">
        <v>22.5</v>
      </c>
      <c r="N120" s="491">
        <f>SUM(J120:M120)</f>
        <v>22.5</v>
      </c>
      <c r="O120" s="422"/>
      <c r="P120" s="496"/>
      <c r="Q120" s="212"/>
      <c r="R120" s="147"/>
      <c r="S120" s="147"/>
      <c r="T120" s="147"/>
      <c r="U120" s="147"/>
      <c r="V120" s="157"/>
      <c r="W120" s="425"/>
      <c r="X120" s="144"/>
      <c r="Y120" s="144"/>
      <c r="Z120" s="144"/>
      <c r="AA120" s="144"/>
      <c r="AB120" s="144"/>
      <c r="AC120" s="144"/>
    </row>
    <row r="121" spans="2:29" ht="15" customHeight="1">
      <c r="B121" s="159">
        <v>2014146</v>
      </c>
      <c r="C121" s="160" t="s">
        <v>81</v>
      </c>
      <c r="D121" s="161" t="s">
        <v>340</v>
      </c>
      <c r="E121" s="295" t="s">
        <v>103</v>
      </c>
      <c r="F121" s="302"/>
      <c r="G121" s="161"/>
      <c r="H121" s="193"/>
      <c r="I121" s="378"/>
      <c r="J121" s="603"/>
      <c r="K121" s="514"/>
      <c r="L121" s="514"/>
      <c r="M121" s="604"/>
      <c r="N121" s="605"/>
      <c r="O121" s="503"/>
      <c r="P121" s="606"/>
      <c r="Q121" s="265"/>
      <c r="R121" s="161"/>
      <c r="S121" s="161"/>
      <c r="T121" s="161">
        <v>2</v>
      </c>
      <c r="U121" s="161">
        <v>2</v>
      </c>
      <c r="V121" s="193">
        <v>2</v>
      </c>
      <c r="W121" s="516">
        <f>SUM(Q121:V121)</f>
        <v>6</v>
      </c>
      <c r="X121" s="144"/>
      <c r="Y121" s="144"/>
      <c r="Z121" s="144"/>
      <c r="AA121" s="144"/>
      <c r="AB121" s="144"/>
      <c r="AC121" s="144"/>
    </row>
    <row r="122" spans="2:29" ht="15" customHeight="1">
      <c r="B122" s="158">
        <v>2015491</v>
      </c>
      <c r="C122" s="153" t="s">
        <v>81</v>
      </c>
      <c r="D122" s="147" t="s">
        <v>402</v>
      </c>
      <c r="E122" s="251" t="s">
        <v>103</v>
      </c>
      <c r="F122" s="215"/>
      <c r="G122" s="153"/>
      <c r="H122" s="251"/>
      <c r="I122" s="371"/>
      <c r="J122" s="212"/>
      <c r="K122" s="147"/>
      <c r="L122" s="147"/>
      <c r="M122" s="157"/>
      <c r="N122" s="320"/>
      <c r="O122" s="422"/>
      <c r="P122" s="338"/>
      <c r="Q122" s="212"/>
      <c r="R122" s="147"/>
      <c r="S122" s="147"/>
      <c r="T122" s="147">
        <v>2</v>
      </c>
      <c r="U122" s="147">
        <v>2</v>
      </c>
      <c r="V122" s="157">
        <v>2</v>
      </c>
      <c r="W122" s="425">
        <f>SUM(Q122:V122)</f>
        <v>6</v>
      </c>
      <c r="X122" s="144"/>
      <c r="Y122" s="144"/>
      <c r="Z122" s="144"/>
      <c r="AA122" s="144"/>
      <c r="AB122" s="144"/>
      <c r="AC122" s="144"/>
    </row>
    <row r="123" spans="2:29" ht="15" customHeight="1">
      <c r="B123" s="185">
        <v>2006510</v>
      </c>
      <c r="C123" s="171" t="s">
        <v>8</v>
      </c>
      <c r="D123" s="172" t="s">
        <v>151</v>
      </c>
      <c r="E123" s="253" t="s">
        <v>103</v>
      </c>
      <c r="F123" s="294">
        <v>45</v>
      </c>
      <c r="G123" s="172">
        <v>50</v>
      </c>
      <c r="H123" s="180">
        <v>10</v>
      </c>
      <c r="I123" s="379">
        <f>SUM(F123:H123)</f>
        <v>105</v>
      </c>
      <c r="J123" s="211"/>
      <c r="K123" s="172"/>
      <c r="L123" s="172"/>
      <c r="M123" s="180"/>
      <c r="N123" s="526"/>
      <c r="O123" s="522">
        <v>45</v>
      </c>
      <c r="P123" s="337">
        <f>SUM(O123:O123)</f>
        <v>45</v>
      </c>
      <c r="Q123" s="311"/>
      <c r="R123" s="171"/>
      <c r="S123" s="171"/>
      <c r="T123" s="171"/>
      <c r="U123" s="172"/>
      <c r="V123" s="180"/>
      <c r="W123" s="589"/>
      <c r="X123" s="144"/>
      <c r="Y123" s="144"/>
      <c r="Z123" s="144"/>
      <c r="AA123" s="144"/>
      <c r="AB123" s="144"/>
      <c r="AC123" s="144"/>
    </row>
    <row r="124" spans="2:29" ht="15" customHeight="1">
      <c r="B124" s="158">
        <v>2007645</v>
      </c>
      <c r="C124" s="153" t="s">
        <v>8</v>
      </c>
      <c r="D124" s="147" t="s">
        <v>150</v>
      </c>
      <c r="E124" s="251" t="s">
        <v>103</v>
      </c>
      <c r="F124" s="249">
        <v>10</v>
      </c>
      <c r="G124" s="147">
        <v>40</v>
      </c>
      <c r="H124" s="157">
        <v>30</v>
      </c>
      <c r="I124" s="371">
        <f>SUM(F124:H124)</f>
        <v>80</v>
      </c>
      <c r="J124" s="485">
        <v>45</v>
      </c>
      <c r="K124" s="319">
        <v>50</v>
      </c>
      <c r="L124" s="319"/>
      <c r="M124" s="487"/>
      <c r="N124" s="491">
        <f>SUM(J124:M124)</f>
        <v>95</v>
      </c>
      <c r="O124" s="494">
        <v>35</v>
      </c>
      <c r="P124" s="335">
        <f>SUM(O124:O124)</f>
        <v>35</v>
      </c>
      <c r="Q124" s="310"/>
      <c r="R124" s="153"/>
      <c r="S124" s="153"/>
      <c r="T124" s="153"/>
      <c r="U124" s="147"/>
      <c r="V124" s="157"/>
      <c r="W124" s="481"/>
      <c r="X124" s="144"/>
      <c r="Y124" s="144"/>
      <c r="Z124" s="144"/>
      <c r="AA124" s="144"/>
      <c r="AB124" s="144"/>
      <c r="AC124" s="144"/>
    </row>
    <row r="125" spans="2:29" ht="15" customHeight="1">
      <c r="B125" s="502">
        <v>2009067</v>
      </c>
      <c r="C125" s="153" t="s">
        <v>8</v>
      </c>
      <c r="D125" s="147" t="s">
        <v>282</v>
      </c>
      <c r="E125" s="251" t="s">
        <v>103</v>
      </c>
      <c r="F125" s="212"/>
      <c r="G125" s="147"/>
      <c r="H125" s="157"/>
      <c r="I125" s="373"/>
      <c r="J125" s="485"/>
      <c r="K125" s="319"/>
      <c r="L125" s="319"/>
      <c r="M125" s="488"/>
      <c r="N125" s="492"/>
      <c r="O125" s="494">
        <v>1</v>
      </c>
      <c r="P125" s="335">
        <f>SUM(O125:O125)</f>
        <v>1</v>
      </c>
      <c r="Q125" s="310"/>
      <c r="R125" s="153"/>
      <c r="S125" s="153"/>
      <c r="T125" s="153"/>
      <c r="U125" s="147"/>
      <c r="V125" s="157"/>
      <c r="W125" s="481"/>
      <c r="X125" s="144"/>
      <c r="Y125" s="144"/>
      <c r="Z125" s="144"/>
      <c r="AA125" s="144"/>
      <c r="AB125" s="144"/>
      <c r="AC125" s="144"/>
    </row>
    <row r="126" spans="2:29" ht="15" customHeight="1">
      <c r="B126" s="158">
        <v>2003966</v>
      </c>
      <c r="C126" s="153" t="s">
        <v>8</v>
      </c>
      <c r="D126" s="147" t="s">
        <v>152</v>
      </c>
      <c r="E126" s="251" t="s">
        <v>103</v>
      </c>
      <c r="F126" s="249">
        <v>25</v>
      </c>
      <c r="G126" s="147">
        <v>5</v>
      </c>
      <c r="H126" s="157">
        <v>3</v>
      </c>
      <c r="I126" s="371">
        <f>SUM(F126:H126)</f>
        <v>33</v>
      </c>
      <c r="J126" s="485">
        <v>35</v>
      </c>
      <c r="K126" s="319">
        <v>45</v>
      </c>
      <c r="L126" s="319"/>
      <c r="M126" s="487"/>
      <c r="N126" s="491">
        <f>SUM(J126:M126)</f>
        <v>80</v>
      </c>
      <c r="O126" s="494">
        <v>10</v>
      </c>
      <c r="P126" s="335">
        <f>SUM(O126:O126)</f>
        <v>10</v>
      </c>
      <c r="Q126" s="310"/>
      <c r="R126" s="153"/>
      <c r="S126" s="153"/>
      <c r="T126" s="153"/>
      <c r="U126" s="147"/>
      <c r="V126" s="157"/>
      <c r="W126" s="481"/>
      <c r="X126" s="144"/>
      <c r="Y126" s="144"/>
      <c r="Z126" s="144"/>
      <c r="AA126" s="144"/>
      <c r="AB126" s="144"/>
      <c r="AC126" s="144"/>
    </row>
    <row r="127" spans="2:29" ht="15" customHeight="1">
      <c r="B127" s="152">
        <v>2009850</v>
      </c>
      <c r="C127" s="153" t="s">
        <v>14</v>
      </c>
      <c r="D127" s="147" t="s">
        <v>154</v>
      </c>
      <c r="E127" s="251" t="s">
        <v>103</v>
      </c>
      <c r="F127" s="249">
        <v>1</v>
      </c>
      <c r="G127" s="147"/>
      <c r="H127" s="157"/>
      <c r="I127" s="371">
        <f>SUM(F127:H127)</f>
        <v>1</v>
      </c>
      <c r="J127" s="485">
        <v>5</v>
      </c>
      <c r="K127" s="319">
        <v>30</v>
      </c>
      <c r="L127" s="319"/>
      <c r="M127" s="487"/>
      <c r="N127" s="491">
        <f>SUM(J127:M127)</f>
        <v>35</v>
      </c>
      <c r="O127" s="422"/>
      <c r="P127" s="496"/>
      <c r="Q127" s="212"/>
      <c r="R127" s="147"/>
      <c r="S127" s="147"/>
      <c r="T127" s="147"/>
      <c r="U127" s="147"/>
      <c r="V127" s="157"/>
      <c r="W127" s="481"/>
      <c r="X127" s="144"/>
      <c r="Y127" s="144"/>
      <c r="Z127" s="144"/>
      <c r="AA127" s="144"/>
      <c r="AB127" s="144"/>
      <c r="AC127" s="144"/>
    </row>
    <row r="128" spans="2:29" ht="15" customHeight="1">
      <c r="B128" s="316">
        <v>2008039</v>
      </c>
      <c r="C128" s="153" t="s">
        <v>14</v>
      </c>
      <c r="D128" s="147" t="s">
        <v>155</v>
      </c>
      <c r="E128" s="251" t="s">
        <v>103</v>
      </c>
      <c r="F128" s="249">
        <v>1</v>
      </c>
      <c r="G128" s="147"/>
      <c r="H128" s="157"/>
      <c r="I128" s="374">
        <f>SUM(F128:H128)</f>
        <v>1</v>
      </c>
      <c r="J128" s="485">
        <v>1</v>
      </c>
      <c r="K128" s="319">
        <v>15</v>
      </c>
      <c r="L128" s="319"/>
      <c r="M128" s="488">
        <v>6.67</v>
      </c>
      <c r="N128" s="492">
        <f>SUM(J128:M128)</f>
        <v>22.67</v>
      </c>
      <c r="O128" s="494">
        <v>1</v>
      </c>
      <c r="P128" s="335">
        <f>SUM(O128:O128)</f>
        <v>1</v>
      </c>
      <c r="Q128" s="310"/>
      <c r="R128" s="153"/>
      <c r="S128" s="153"/>
      <c r="T128" s="153"/>
      <c r="U128" s="147"/>
      <c r="V128" s="157"/>
      <c r="W128" s="481"/>
      <c r="X128" s="144"/>
      <c r="Y128" s="144"/>
      <c r="Z128" s="144"/>
      <c r="AA128" s="144"/>
      <c r="AB128" s="144"/>
      <c r="AC128" s="144"/>
    </row>
    <row r="129" spans="2:29" ht="15" customHeight="1">
      <c r="B129" s="288">
        <v>2014955</v>
      </c>
      <c r="C129" s="153" t="s">
        <v>14</v>
      </c>
      <c r="D129" s="147" t="s">
        <v>281</v>
      </c>
      <c r="E129" s="251" t="s">
        <v>103</v>
      </c>
      <c r="F129" s="212"/>
      <c r="G129" s="147"/>
      <c r="H129" s="157"/>
      <c r="I129" s="373"/>
      <c r="J129" s="485"/>
      <c r="K129" s="319"/>
      <c r="L129" s="319"/>
      <c r="M129" s="488"/>
      <c r="N129" s="492"/>
      <c r="O129" s="494">
        <v>1</v>
      </c>
      <c r="P129" s="335">
        <f>SUM(O129:O129)</f>
        <v>1</v>
      </c>
      <c r="Q129" s="310"/>
      <c r="R129" s="153"/>
      <c r="S129" s="153"/>
      <c r="T129" s="153"/>
      <c r="U129" s="147"/>
      <c r="V129" s="157"/>
      <c r="W129" s="425"/>
      <c r="X129" s="144"/>
      <c r="Y129" s="144"/>
      <c r="Z129" s="144"/>
      <c r="AA129" s="144"/>
      <c r="AB129" s="144"/>
      <c r="AC129" s="144"/>
    </row>
    <row r="130" spans="2:29" ht="15" customHeight="1">
      <c r="B130" s="152">
        <v>2014175</v>
      </c>
      <c r="C130" s="153" t="s">
        <v>14</v>
      </c>
      <c r="D130" s="147" t="s">
        <v>266</v>
      </c>
      <c r="E130" s="251" t="s">
        <v>103</v>
      </c>
      <c r="F130" s="212"/>
      <c r="G130" s="147"/>
      <c r="H130" s="157"/>
      <c r="I130" s="373"/>
      <c r="J130" s="485">
        <v>1</v>
      </c>
      <c r="K130" s="319">
        <v>5</v>
      </c>
      <c r="L130" s="319"/>
      <c r="M130" s="487"/>
      <c r="N130" s="491">
        <f>SUM(J130:M130)</f>
        <v>6</v>
      </c>
      <c r="O130" s="494">
        <v>1</v>
      </c>
      <c r="P130" s="335">
        <f>SUM(O130:O130)</f>
        <v>1</v>
      </c>
      <c r="Q130" s="310"/>
      <c r="R130" s="153"/>
      <c r="S130" s="153"/>
      <c r="T130" s="153"/>
      <c r="U130" s="147"/>
      <c r="V130" s="157"/>
      <c r="W130" s="481"/>
      <c r="X130" s="144"/>
      <c r="Y130" s="144"/>
      <c r="Z130" s="144"/>
      <c r="AA130" s="144"/>
      <c r="AB130" s="144"/>
      <c r="AC130" s="144"/>
    </row>
    <row r="131" spans="2:29" ht="15" customHeight="1">
      <c r="B131" s="158">
        <v>2009902</v>
      </c>
      <c r="C131" s="153" t="s">
        <v>14</v>
      </c>
      <c r="D131" s="147" t="s">
        <v>268</v>
      </c>
      <c r="E131" s="251" t="s">
        <v>103</v>
      </c>
      <c r="F131" s="212"/>
      <c r="G131" s="147"/>
      <c r="H131" s="157"/>
      <c r="I131" s="373"/>
      <c r="J131" s="485"/>
      <c r="K131" s="319"/>
      <c r="L131" s="319">
        <v>45</v>
      </c>
      <c r="M131" s="487"/>
      <c r="N131" s="491">
        <f>SUM(J131:M131)</f>
        <v>45</v>
      </c>
      <c r="O131" s="494">
        <v>1</v>
      </c>
      <c r="P131" s="335">
        <f>SUM(O131:O131)</f>
        <v>1</v>
      </c>
      <c r="Q131" s="310"/>
      <c r="R131" s="153"/>
      <c r="S131" s="153"/>
      <c r="T131" s="153"/>
      <c r="U131" s="147"/>
      <c r="V131" s="157"/>
      <c r="W131" s="481"/>
      <c r="X131" s="144"/>
      <c r="Y131" s="144"/>
      <c r="Z131" s="144"/>
      <c r="AA131" s="144"/>
      <c r="AB131" s="144"/>
      <c r="AC131" s="144"/>
    </row>
    <row r="132" spans="2:29" ht="15" customHeight="1">
      <c r="B132" s="288">
        <v>2009863</v>
      </c>
      <c r="C132" s="153" t="s">
        <v>14</v>
      </c>
      <c r="D132" s="289" t="s">
        <v>280</v>
      </c>
      <c r="E132" s="251" t="s">
        <v>103</v>
      </c>
      <c r="F132" s="212"/>
      <c r="G132" s="147"/>
      <c r="H132" s="157"/>
      <c r="I132" s="373"/>
      <c r="J132" s="485"/>
      <c r="K132" s="319"/>
      <c r="L132" s="319"/>
      <c r="M132" s="488"/>
      <c r="N132" s="492"/>
      <c r="O132" s="494">
        <v>1</v>
      </c>
      <c r="P132" s="335">
        <f>SUM(O132:O132)</f>
        <v>1</v>
      </c>
      <c r="Q132" s="310"/>
      <c r="R132" s="153"/>
      <c r="S132" s="153"/>
      <c r="T132" s="153"/>
      <c r="U132" s="147"/>
      <c r="V132" s="157"/>
      <c r="W132" s="481"/>
      <c r="X132" s="144"/>
      <c r="Y132" s="144"/>
      <c r="Z132" s="144"/>
      <c r="AA132" s="144"/>
      <c r="AB132" s="144"/>
      <c r="AC132" s="144"/>
    </row>
    <row r="133" spans="2:29" ht="15" customHeight="1">
      <c r="B133" s="158">
        <v>2010991</v>
      </c>
      <c r="C133" s="153" t="s">
        <v>18</v>
      </c>
      <c r="D133" s="147" t="s">
        <v>265</v>
      </c>
      <c r="E133" s="251" t="s">
        <v>103</v>
      </c>
      <c r="F133" s="212"/>
      <c r="G133" s="147"/>
      <c r="H133" s="157"/>
      <c r="I133" s="373"/>
      <c r="J133" s="485"/>
      <c r="K133" s="319"/>
      <c r="L133" s="319"/>
      <c r="M133" s="488">
        <v>6.67</v>
      </c>
      <c r="N133" s="492">
        <f>SUM(J133:M133)</f>
        <v>6.67</v>
      </c>
      <c r="O133" s="422"/>
      <c r="P133" s="496"/>
      <c r="Q133" s="212"/>
      <c r="R133" s="147"/>
      <c r="S133" s="147"/>
      <c r="T133" s="147"/>
      <c r="U133" s="147"/>
      <c r="V133" s="157"/>
      <c r="W133" s="425"/>
      <c r="X133" s="144"/>
      <c r="Y133" s="144"/>
      <c r="Z133" s="144"/>
      <c r="AA133" s="144"/>
      <c r="AB133" s="144"/>
      <c r="AC133" s="144"/>
    </row>
    <row r="134" spans="2:29" ht="15" customHeight="1">
      <c r="B134" s="158">
        <v>2014845</v>
      </c>
      <c r="C134" s="153" t="s">
        <v>18</v>
      </c>
      <c r="D134" s="147" t="s">
        <v>267</v>
      </c>
      <c r="E134" s="251" t="s">
        <v>103</v>
      </c>
      <c r="F134" s="212"/>
      <c r="G134" s="147"/>
      <c r="H134" s="157"/>
      <c r="I134" s="373"/>
      <c r="J134" s="485"/>
      <c r="K134" s="319"/>
      <c r="L134" s="319"/>
      <c r="M134" s="488">
        <v>6.67</v>
      </c>
      <c r="N134" s="492">
        <f>SUM(J134:M134)</f>
        <v>6.67</v>
      </c>
      <c r="O134" s="422"/>
      <c r="P134" s="496"/>
      <c r="Q134" s="212"/>
      <c r="R134" s="147"/>
      <c r="S134" s="147"/>
      <c r="T134" s="147"/>
      <c r="U134" s="147"/>
      <c r="V134" s="157"/>
      <c r="W134" s="481"/>
      <c r="X134" s="144"/>
      <c r="Y134" s="144"/>
      <c r="Z134" s="144"/>
      <c r="AA134" s="144"/>
      <c r="AB134" s="144"/>
      <c r="AC134" s="144"/>
    </row>
    <row r="135" spans="2:29" ht="15" customHeight="1">
      <c r="B135" s="152">
        <v>2014159</v>
      </c>
      <c r="C135" s="153" t="s">
        <v>79</v>
      </c>
      <c r="D135" s="147" t="s">
        <v>341</v>
      </c>
      <c r="E135" s="251" t="s">
        <v>103</v>
      </c>
      <c r="F135" s="249"/>
      <c r="G135" s="147"/>
      <c r="H135" s="157"/>
      <c r="I135" s="371"/>
      <c r="J135" s="485"/>
      <c r="K135" s="319"/>
      <c r="L135" s="319"/>
      <c r="M135" s="487"/>
      <c r="N135" s="491"/>
      <c r="O135" s="494"/>
      <c r="P135" s="335"/>
      <c r="Q135" s="212"/>
      <c r="R135" s="147"/>
      <c r="S135" s="147"/>
      <c r="T135" s="147">
        <v>2</v>
      </c>
      <c r="U135" s="147">
        <v>2</v>
      </c>
      <c r="V135" s="157">
        <v>2</v>
      </c>
      <c r="W135" s="425">
        <f>SUM(Q135:V135)</f>
        <v>6</v>
      </c>
      <c r="X135" s="144"/>
      <c r="Y135" s="144"/>
      <c r="Z135" s="144"/>
      <c r="AA135" s="144"/>
      <c r="AB135" s="144"/>
      <c r="AC135" s="144"/>
    </row>
    <row r="136" spans="2:29" ht="15" customHeight="1">
      <c r="B136" s="152">
        <v>2015527</v>
      </c>
      <c r="C136" s="153" t="s">
        <v>79</v>
      </c>
      <c r="D136" s="147" t="s">
        <v>342</v>
      </c>
      <c r="E136" s="251" t="s">
        <v>103</v>
      </c>
      <c r="F136" s="249"/>
      <c r="G136" s="147"/>
      <c r="H136" s="157"/>
      <c r="I136" s="371"/>
      <c r="J136" s="485"/>
      <c r="K136" s="319"/>
      <c r="L136" s="319"/>
      <c r="M136" s="487"/>
      <c r="N136" s="491"/>
      <c r="O136" s="494"/>
      <c r="P136" s="335"/>
      <c r="Q136" s="212"/>
      <c r="R136" s="147"/>
      <c r="S136" s="147"/>
      <c r="T136" s="147"/>
      <c r="U136" s="147">
        <v>2</v>
      </c>
      <c r="V136" s="157">
        <v>2</v>
      </c>
      <c r="W136" s="425">
        <f>SUM(Q136:V136)</f>
        <v>4</v>
      </c>
      <c r="X136" s="144"/>
      <c r="Y136" s="144"/>
      <c r="Z136" s="144"/>
      <c r="AA136" s="144"/>
      <c r="AB136" s="144"/>
      <c r="AC136" s="144"/>
    </row>
    <row r="137" spans="2:29" ht="15" customHeight="1">
      <c r="B137" s="152">
        <v>2014133</v>
      </c>
      <c r="C137" s="153" t="s">
        <v>78</v>
      </c>
      <c r="D137" s="147" t="s">
        <v>343</v>
      </c>
      <c r="E137" s="251" t="s">
        <v>103</v>
      </c>
      <c r="F137" s="249"/>
      <c r="G137" s="147"/>
      <c r="H137" s="157"/>
      <c r="I137" s="371"/>
      <c r="J137" s="485"/>
      <c r="K137" s="319"/>
      <c r="L137" s="319"/>
      <c r="M137" s="487"/>
      <c r="N137" s="491"/>
      <c r="O137" s="494"/>
      <c r="P137" s="335"/>
      <c r="Q137" s="212"/>
      <c r="R137" s="147"/>
      <c r="S137" s="147"/>
      <c r="T137" s="147">
        <v>2</v>
      </c>
      <c r="U137" s="147">
        <v>2</v>
      </c>
      <c r="V137" s="157">
        <v>2</v>
      </c>
      <c r="W137" s="425">
        <f>SUM(Q137:V137)</f>
        <v>6</v>
      </c>
      <c r="X137" s="144"/>
      <c r="Y137" s="144"/>
      <c r="Z137" s="144"/>
      <c r="AA137" s="144"/>
      <c r="AB137" s="144"/>
      <c r="AC137" s="144"/>
    </row>
    <row r="138" spans="2:29" ht="15" customHeight="1" thickBot="1">
      <c r="B138" s="287">
        <v>2015501</v>
      </c>
      <c r="C138" s="222" t="s">
        <v>78</v>
      </c>
      <c r="D138" s="165" t="s">
        <v>344</v>
      </c>
      <c r="E138" s="254" t="s">
        <v>103</v>
      </c>
      <c r="F138" s="249"/>
      <c r="G138" s="147"/>
      <c r="H138" s="157"/>
      <c r="I138" s="371"/>
      <c r="J138" s="485"/>
      <c r="K138" s="319"/>
      <c r="L138" s="319"/>
      <c r="M138" s="487"/>
      <c r="N138" s="491"/>
      <c r="O138" s="494"/>
      <c r="P138" s="335"/>
      <c r="Q138" s="212"/>
      <c r="R138" s="147"/>
      <c r="S138" s="147"/>
      <c r="T138" s="147">
        <v>2</v>
      </c>
      <c r="U138" s="147">
        <v>2</v>
      </c>
      <c r="V138" s="157">
        <v>2</v>
      </c>
      <c r="W138" s="427">
        <f>SUM(Q138:V138)</f>
        <v>6</v>
      </c>
      <c r="X138" s="144"/>
      <c r="Y138" s="144"/>
      <c r="Z138" s="144"/>
      <c r="AA138" s="144"/>
      <c r="AB138" s="144"/>
      <c r="AC138" s="144"/>
    </row>
    <row r="139" spans="2:29" ht="15" customHeight="1" thickBot="1">
      <c r="B139" s="731" t="s">
        <v>145</v>
      </c>
      <c r="C139" s="732"/>
      <c r="D139" s="732"/>
      <c r="E139" s="733"/>
      <c r="F139" s="734"/>
      <c r="G139" s="735"/>
      <c r="H139" s="736"/>
      <c r="I139" s="224">
        <f>SUM(I118:I138)</f>
        <v>415</v>
      </c>
      <c r="J139" s="737"/>
      <c r="K139" s="738"/>
      <c r="L139" s="738"/>
      <c r="M139" s="739"/>
      <c r="N139" s="241">
        <f>SUM(N118:N138)</f>
        <v>432.01000000000005</v>
      </c>
      <c r="O139" s="786"/>
      <c r="P139" s="321">
        <f>SUM(P118:P138)</f>
        <v>146</v>
      </c>
      <c r="Q139" s="737"/>
      <c r="R139" s="738"/>
      <c r="S139" s="738"/>
      <c r="T139" s="738"/>
      <c r="U139" s="738"/>
      <c r="V139" s="739"/>
      <c r="W139" s="778">
        <f>SUM(W118:W138)</f>
        <v>39</v>
      </c>
      <c r="X139" s="144"/>
      <c r="Y139" s="144"/>
      <c r="Z139" s="144"/>
      <c r="AA139" s="144"/>
      <c r="AB139" s="144"/>
      <c r="AC139" s="144"/>
    </row>
    <row r="140" ht="15" customHeight="1" thickBot="1"/>
    <row r="141" spans="1:29" ht="15" customHeight="1" thickBot="1">
      <c r="A141" s="608">
        <v>7</v>
      </c>
      <c r="B141" s="740" t="s">
        <v>12</v>
      </c>
      <c r="C141" s="741"/>
      <c r="D141" s="741"/>
      <c r="E141" s="741"/>
      <c r="F141" s="741"/>
      <c r="G141" s="741"/>
      <c r="H141" s="741"/>
      <c r="I141" s="741"/>
      <c r="J141" s="741"/>
      <c r="K141" s="741"/>
      <c r="L141" s="741"/>
      <c r="M141" s="741"/>
      <c r="N141" s="741"/>
      <c r="O141" s="741"/>
      <c r="P141" s="742"/>
      <c r="Q141" s="144"/>
      <c r="R141" s="144"/>
      <c r="S141" s="144"/>
      <c r="T141" s="144"/>
      <c r="U141" s="144"/>
      <c r="V141" s="144"/>
      <c r="X141" s="144"/>
      <c r="Y141" s="144"/>
      <c r="Z141" s="144"/>
      <c r="AA141" s="144"/>
      <c r="AB141" s="144"/>
      <c r="AC141" s="144"/>
    </row>
    <row r="142" spans="2:29" ht="15" customHeight="1">
      <c r="B142" s="170">
        <v>2009999</v>
      </c>
      <c r="C142" s="171" t="s">
        <v>14</v>
      </c>
      <c r="D142" s="172" t="s">
        <v>156</v>
      </c>
      <c r="E142" s="173" t="s">
        <v>116</v>
      </c>
      <c r="F142" s="179">
        <v>30</v>
      </c>
      <c r="G142" s="172">
        <v>1</v>
      </c>
      <c r="H142" s="180">
        <v>1</v>
      </c>
      <c r="I142" s="370">
        <f>SUM(F142:H142)</f>
        <v>32</v>
      </c>
      <c r="J142" s="305">
        <v>1</v>
      </c>
      <c r="K142" s="176">
        <v>1</v>
      </c>
      <c r="L142" s="176"/>
      <c r="M142" s="191"/>
      <c r="N142" s="226">
        <f>SUM(J142:M142)</f>
        <v>2</v>
      </c>
      <c r="O142" s="493"/>
      <c r="P142" s="431"/>
      <c r="Q142" s="144"/>
      <c r="R142" s="144"/>
      <c r="S142" s="144"/>
      <c r="T142" s="144"/>
      <c r="U142" s="144"/>
      <c r="V142" s="144"/>
      <c r="X142" s="144"/>
      <c r="Y142" s="144"/>
      <c r="Z142" s="144"/>
      <c r="AA142" s="144"/>
      <c r="AB142" s="144"/>
      <c r="AC142" s="144"/>
    </row>
    <row r="143" spans="2:29" ht="15" customHeight="1" thickBot="1">
      <c r="B143" s="159">
        <v>2012070</v>
      </c>
      <c r="C143" s="160" t="s">
        <v>14</v>
      </c>
      <c r="D143" s="161" t="s">
        <v>157</v>
      </c>
      <c r="E143" s="162" t="s">
        <v>116</v>
      </c>
      <c r="F143" s="163">
        <v>1</v>
      </c>
      <c r="G143" s="165"/>
      <c r="H143" s="164">
        <v>1</v>
      </c>
      <c r="I143" s="372">
        <f>SUM(F143:H143)</f>
        <v>2</v>
      </c>
      <c r="J143" s="265"/>
      <c r="K143" s="161"/>
      <c r="L143" s="161"/>
      <c r="M143" s="193"/>
      <c r="N143" s="417"/>
      <c r="O143" s="503">
        <v>1</v>
      </c>
      <c r="P143" s="336">
        <f>SUM(O143:O143)</f>
        <v>1</v>
      </c>
      <c r="Q143" s="143"/>
      <c r="R143" s="143"/>
      <c r="S143" s="143"/>
      <c r="T143" s="143"/>
      <c r="U143" s="144"/>
      <c r="V143" s="144"/>
      <c r="X143" s="144"/>
      <c r="Y143" s="144"/>
      <c r="Z143" s="144"/>
      <c r="AA143" s="144"/>
      <c r="AB143" s="144"/>
      <c r="AC143" s="144"/>
    </row>
    <row r="144" spans="2:29" ht="15" customHeight="1" thickBot="1">
      <c r="B144" s="731" t="s">
        <v>145</v>
      </c>
      <c r="C144" s="732"/>
      <c r="D144" s="732"/>
      <c r="E144" s="733"/>
      <c r="F144" s="743"/>
      <c r="G144" s="744"/>
      <c r="H144" s="745"/>
      <c r="I144" s="224">
        <f>SUM(I142:I143)</f>
        <v>34</v>
      </c>
      <c r="J144" s="734"/>
      <c r="K144" s="735"/>
      <c r="L144" s="735"/>
      <c r="M144" s="735"/>
      <c r="N144" s="241">
        <f>SUM(N142:N143)</f>
        <v>2</v>
      </c>
      <c r="O144" s="686"/>
      <c r="P144" s="321">
        <f>SUM(P142:P143)</f>
        <v>1</v>
      </c>
      <c r="Q144" s="144"/>
      <c r="R144" s="144"/>
      <c r="S144" s="144"/>
      <c r="T144" s="144"/>
      <c r="U144" s="144"/>
      <c r="V144" s="144"/>
      <c r="X144" s="144"/>
      <c r="Y144" s="144"/>
      <c r="Z144" s="144"/>
      <c r="AA144" s="144"/>
      <c r="AB144" s="144"/>
      <c r="AC144" s="144"/>
    </row>
    <row r="145" ht="15" customHeight="1" thickBot="1"/>
    <row r="146" spans="1:29" ht="15" customHeight="1" thickBot="1">
      <c r="A146" s="608">
        <v>8</v>
      </c>
      <c r="B146" s="740" t="s">
        <v>9</v>
      </c>
      <c r="C146" s="741"/>
      <c r="D146" s="741"/>
      <c r="E146" s="741"/>
      <c r="F146" s="741"/>
      <c r="G146" s="741"/>
      <c r="H146" s="741"/>
      <c r="I146" s="741"/>
      <c r="J146" s="741"/>
      <c r="K146" s="741"/>
      <c r="L146" s="741"/>
      <c r="M146" s="741"/>
      <c r="N146" s="741"/>
      <c r="O146" s="741"/>
      <c r="P146" s="742"/>
      <c r="Q146" s="144"/>
      <c r="R146" s="144"/>
      <c r="S146" s="144"/>
      <c r="T146" s="144"/>
      <c r="U146" s="144"/>
      <c r="V146" s="144"/>
      <c r="X146" s="144"/>
      <c r="Y146" s="144"/>
      <c r="Z146" s="144"/>
      <c r="AA146" s="144"/>
      <c r="AB146" s="144"/>
      <c r="AC146" s="144"/>
    </row>
    <row r="147" spans="2:20" ht="15" customHeight="1">
      <c r="B147" s="174">
        <v>2008453</v>
      </c>
      <c r="C147" s="171" t="s">
        <v>8</v>
      </c>
      <c r="D147" s="172" t="s">
        <v>159</v>
      </c>
      <c r="E147" s="253" t="s">
        <v>108</v>
      </c>
      <c r="F147" s="294">
        <v>5</v>
      </c>
      <c r="G147" s="172">
        <v>35</v>
      </c>
      <c r="H147" s="180">
        <v>20</v>
      </c>
      <c r="I147" s="370">
        <f>SUM(F147:H147)</f>
        <v>60</v>
      </c>
      <c r="J147" s="349"/>
      <c r="K147" s="350"/>
      <c r="L147" s="350"/>
      <c r="M147" s="350"/>
      <c r="N147" s="226"/>
      <c r="O147" s="351">
        <v>25</v>
      </c>
      <c r="P147" s="334">
        <f aca="true" t="shared" si="6" ref="P147">SUM(O147:O147)</f>
        <v>25</v>
      </c>
      <c r="Q147" s="143"/>
      <c r="R147" s="143"/>
      <c r="S147" s="143"/>
      <c r="T147" s="143"/>
    </row>
    <row r="148" spans="2:20" ht="15" customHeight="1">
      <c r="B148" s="174">
        <v>2007519</v>
      </c>
      <c r="C148" s="171" t="s">
        <v>8</v>
      </c>
      <c r="D148" s="172" t="s">
        <v>284</v>
      </c>
      <c r="E148" s="253" t="s">
        <v>108</v>
      </c>
      <c r="F148" s="294"/>
      <c r="G148" s="180"/>
      <c r="H148" s="180"/>
      <c r="I148" s="379"/>
      <c r="J148" s="349"/>
      <c r="K148" s="350"/>
      <c r="L148" s="350"/>
      <c r="M148" s="351"/>
      <c r="N148" s="247"/>
      <c r="O148">
        <v>1</v>
      </c>
      <c r="P148" s="399">
        <v>1</v>
      </c>
      <c r="Q148" s="143"/>
      <c r="R148" s="143"/>
      <c r="S148" s="143"/>
      <c r="T148" s="143"/>
    </row>
    <row r="149" spans="2:29" ht="15" customHeight="1">
      <c r="B149" s="152">
        <v>2007962</v>
      </c>
      <c r="C149" s="153" t="s">
        <v>14</v>
      </c>
      <c r="D149" s="147" t="s">
        <v>158</v>
      </c>
      <c r="E149" s="251" t="s">
        <v>108</v>
      </c>
      <c r="F149" s="249">
        <v>20</v>
      </c>
      <c r="G149" s="157">
        <v>45</v>
      </c>
      <c r="H149" s="157">
        <v>20</v>
      </c>
      <c r="I149" s="371">
        <f>SUM(F149:H149)</f>
        <v>85</v>
      </c>
      <c r="J149" s="185">
        <v>40</v>
      </c>
      <c r="K149" s="172">
        <v>45</v>
      </c>
      <c r="L149" s="172"/>
      <c r="M149" s="298">
        <v>10</v>
      </c>
      <c r="N149" s="247">
        <f>SUM(J149:M149)</f>
        <v>95</v>
      </c>
      <c r="O149" s="296">
        <v>20</v>
      </c>
      <c r="P149" s="335">
        <f aca="true" t="shared" si="7" ref="P149:P152">SUM(O149:O149)</f>
        <v>20</v>
      </c>
      <c r="Q149" s="143"/>
      <c r="R149" s="143"/>
      <c r="S149" s="143"/>
      <c r="T149" s="143"/>
      <c r="U149" s="144"/>
      <c r="V149" s="144"/>
      <c r="X149" s="144"/>
      <c r="Y149" s="144"/>
      <c r="Z149" s="144"/>
      <c r="AA149" s="144"/>
      <c r="AB149" s="144"/>
      <c r="AC149" s="144"/>
    </row>
    <row r="150" spans="2:29" ht="15" customHeight="1">
      <c r="B150" s="158">
        <v>2009698</v>
      </c>
      <c r="C150" s="153" t="s">
        <v>14</v>
      </c>
      <c r="D150" s="147" t="s">
        <v>160</v>
      </c>
      <c r="E150" s="251" t="s">
        <v>108</v>
      </c>
      <c r="F150" s="212"/>
      <c r="G150" s="147">
        <v>40</v>
      </c>
      <c r="H150" s="157">
        <v>1</v>
      </c>
      <c r="I150" s="371">
        <f>SUM(F150:H150)</f>
        <v>41</v>
      </c>
      <c r="J150" s="156">
        <v>30</v>
      </c>
      <c r="K150" s="147">
        <v>55</v>
      </c>
      <c r="L150" s="147"/>
      <c r="M150" s="292">
        <v>10</v>
      </c>
      <c r="N150" s="227">
        <f>SUM(J150:M150)</f>
        <v>95</v>
      </c>
      <c r="O150" s="296">
        <v>1</v>
      </c>
      <c r="P150" s="335">
        <f t="shared" si="7"/>
        <v>1</v>
      </c>
      <c r="Q150" s="143"/>
      <c r="R150" s="143"/>
      <c r="S150" s="143"/>
      <c r="T150" s="143"/>
      <c r="U150" s="144"/>
      <c r="V150" s="144"/>
      <c r="X150" s="144"/>
      <c r="Y150" s="144"/>
      <c r="Z150" s="144"/>
      <c r="AA150" s="144"/>
      <c r="AB150" s="144"/>
      <c r="AC150" s="144"/>
    </row>
    <row r="151" spans="2:29" ht="15" customHeight="1">
      <c r="B151" s="152">
        <v>2007535</v>
      </c>
      <c r="C151" s="153" t="s">
        <v>14</v>
      </c>
      <c r="D151" s="147" t="s">
        <v>161</v>
      </c>
      <c r="E151" s="251" t="s">
        <v>108</v>
      </c>
      <c r="F151" s="249">
        <v>3</v>
      </c>
      <c r="G151" s="147">
        <v>20</v>
      </c>
      <c r="H151" s="157">
        <v>5</v>
      </c>
      <c r="I151" s="371">
        <f>SUM(F151:H151)</f>
        <v>28</v>
      </c>
      <c r="J151" s="156">
        <v>15</v>
      </c>
      <c r="K151" s="147">
        <v>35</v>
      </c>
      <c r="L151" s="147"/>
      <c r="M151" s="204"/>
      <c r="N151" s="227">
        <f>SUM(J151:M151)</f>
        <v>50</v>
      </c>
      <c r="O151" s="296">
        <v>10</v>
      </c>
      <c r="P151" s="335">
        <f t="shared" si="7"/>
        <v>10</v>
      </c>
      <c r="Q151" s="143"/>
      <c r="R151" s="143"/>
      <c r="S151" s="143"/>
      <c r="T151" s="143"/>
      <c r="U151" s="144"/>
      <c r="V151" s="144"/>
      <c r="X151" s="144"/>
      <c r="Y151" s="144"/>
      <c r="Z151" s="144"/>
      <c r="AA151" s="144"/>
      <c r="AB151" s="144"/>
      <c r="AC151" s="144"/>
    </row>
    <row r="152" spans="2:20" ht="15" customHeight="1">
      <c r="B152" s="159">
        <v>2012164</v>
      </c>
      <c r="C152" s="160" t="s">
        <v>14</v>
      </c>
      <c r="D152" s="161" t="s">
        <v>162</v>
      </c>
      <c r="E152" s="295" t="s">
        <v>108</v>
      </c>
      <c r="F152" s="249">
        <v>1</v>
      </c>
      <c r="G152" s="147"/>
      <c r="H152" s="204"/>
      <c r="I152" s="371">
        <f>SUM(F152:H152)</f>
        <v>1</v>
      </c>
      <c r="J152" s="299"/>
      <c r="K152" s="289"/>
      <c r="M152" s="296"/>
      <c r="N152" s="227"/>
      <c r="O152" s="296">
        <v>1</v>
      </c>
      <c r="P152" s="335">
        <f t="shared" si="7"/>
        <v>1</v>
      </c>
      <c r="Q152" s="143"/>
      <c r="R152" s="143"/>
      <c r="S152" s="143"/>
      <c r="T152" s="143"/>
    </row>
    <row r="153" spans="2:16" ht="15" customHeight="1" thickBot="1">
      <c r="B153" s="183">
        <v>2014447</v>
      </c>
      <c r="C153" s="222" t="s">
        <v>18</v>
      </c>
      <c r="D153" s="165" t="s">
        <v>283</v>
      </c>
      <c r="E153" s="254" t="s">
        <v>108</v>
      </c>
      <c r="F153" s="264"/>
      <c r="G153" s="165"/>
      <c r="H153" s="219"/>
      <c r="I153" s="266"/>
      <c r="J153" s="183"/>
      <c r="K153" s="165"/>
      <c r="L153" s="165"/>
      <c r="M153" s="293">
        <v>10</v>
      </c>
      <c r="N153" s="243">
        <f>SUM(J153:M153)</f>
        <v>10</v>
      </c>
      <c r="O153" s="504"/>
      <c r="P153" s="505"/>
    </row>
    <row r="154" spans="2:16" ht="15" customHeight="1" thickBot="1">
      <c r="B154" s="731" t="s">
        <v>145</v>
      </c>
      <c r="C154" s="732"/>
      <c r="D154" s="732"/>
      <c r="E154" s="733"/>
      <c r="F154" s="743"/>
      <c r="G154" s="744"/>
      <c r="H154" s="745"/>
      <c r="I154" s="266">
        <f>SUM(I147:I153)</f>
        <v>215</v>
      </c>
      <c r="J154" s="737"/>
      <c r="K154" s="738"/>
      <c r="L154" s="738"/>
      <c r="M154" s="739"/>
      <c r="N154" s="776">
        <f>SUM(N147:N153)</f>
        <v>250</v>
      </c>
      <c r="O154" s="786"/>
      <c r="P154" s="777">
        <f>SUM(P147:P153)</f>
        <v>58</v>
      </c>
    </row>
    <row r="155" ht="15" customHeight="1" thickBot="1"/>
    <row r="156" spans="1:29" ht="15" customHeight="1" thickBot="1">
      <c r="A156" s="608">
        <v>9</v>
      </c>
      <c r="B156" s="740" t="s">
        <v>64</v>
      </c>
      <c r="C156" s="741"/>
      <c r="D156" s="741"/>
      <c r="E156" s="741"/>
      <c r="F156" s="741"/>
      <c r="G156" s="741"/>
      <c r="H156" s="741"/>
      <c r="I156" s="741"/>
      <c r="J156" s="741"/>
      <c r="K156" s="741"/>
      <c r="L156" s="741"/>
      <c r="M156" s="741"/>
      <c r="N156" s="741"/>
      <c r="O156" s="741"/>
      <c r="P156" s="742"/>
      <c r="Q156" s="144"/>
      <c r="R156" s="144"/>
      <c r="S156" s="144"/>
      <c r="T156" s="144"/>
      <c r="U156" s="144"/>
      <c r="V156" s="144"/>
      <c r="X156" s="144"/>
      <c r="Y156" s="144"/>
      <c r="Z156" s="144"/>
      <c r="AA156" s="144"/>
      <c r="AB156" s="144"/>
      <c r="AC156" s="144"/>
    </row>
    <row r="157" spans="2:29" ht="15" customHeight="1">
      <c r="B157" s="174">
        <v>2009805</v>
      </c>
      <c r="C157" s="171" t="s">
        <v>8</v>
      </c>
      <c r="D157" s="172" t="s">
        <v>163</v>
      </c>
      <c r="E157" s="253" t="s">
        <v>114</v>
      </c>
      <c r="F157" s="179">
        <v>1</v>
      </c>
      <c r="G157" s="180">
        <v>1</v>
      </c>
      <c r="H157" s="180">
        <v>1</v>
      </c>
      <c r="I157" s="509">
        <f>SUM(F157:H157)</f>
        <v>3</v>
      </c>
      <c r="J157" s="185">
        <v>15</v>
      </c>
      <c r="K157" s="172">
        <v>30</v>
      </c>
      <c r="L157" s="172"/>
      <c r="M157" s="306">
        <v>1.6666666666666667</v>
      </c>
      <c r="N157" s="601">
        <f>SUM(J157:M157)</f>
        <v>46.666666666666664</v>
      </c>
      <c r="O157" s="307">
        <v>1</v>
      </c>
      <c r="P157" s="511">
        <f>SUM(O157:O157)</f>
        <v>1</v>
      </c>
      <c r="Q157" s="358"/>
      <c r="R157" s="358"/>
      <c r="S157" s="358"/>
      <c r="T157" s="358"/>
      <c r="U157" s="144"/>
      <c r="V157" s="144"/>
      <c r="X157" s="144"/>
      <c r="Y157" s="144"/>
      <c r="Z157" s="144"/>
      <c r="AA157" s="144"/>
      <c r="AB157" s="144"/>
      <c r="AC157" s="144"/>
    </row>
    <row r="158" spans="2:29" ht="15" customHeight="1">
      <c r="B158" s="152">
        <v>2014654</v>
      </c>
      <c r="C158" s="153" t="s">
        <v>14</v>
      </c>
      <c r="D158" s="147" t="s">
        <v>164</v>
      </c>
      <c r="E158" s="251" t="s">
        <v>114</v>
      </c>
      <c r="F158" s="155">
        <v>10</v>
      </c>
      <c r="G158" s="147">
        <v>10</v>
      </c>
      <c r="H158" s="157">
        <v>30</v>
      </c>
      <c r="I158" s="385">
        <f>SUM(F158:H158)</f>
        <v>50</v>
      </c>
      <c r="J158" s="156"/>
      <c r="K158" s="147">
        <v>10</v>
      </c>
      <c r="L158" s="147"/>
      <c r="M158" s="285">
        <v>1.6666666666666667</v>
      </c>
      <c r="N158" s="228">
        <f>SUM(J158:M158)</f>
        <v>11.666666666666666</v>
      </c>
      <c r="O158" s="512">
        <v>1</v>
      </c>
      <c r="P158" s="337">
        <f>SUM(O158:O158)</f>
        <v>1</v>
      </c>
      <c r="Q158" s="143"/>
      <c r="R158" s="143"/>
      <c r="S158" s="143"/>
      <c r="T158" s="143"/>
      <c r="U158" s="144"/>
      <c r="V158" s="144"/>
      <c r="X158" s="144"/>
      <c r="Y158" s="144"/>
      <c r="Z158" s="144"/>
      <c r="AA158" s="144"/>
      <c r="AB158" s="144"/>
      <c r="AC158" s="144"/>
    </row>
    <row r="159" spans="2:29" ht="15" customHeight="1">
      <c r="B159" s="152">
        <v>2014641</v>
      </c>
      <c r="C159" s="153" t="s">
        <v>14</v>
      </c>
      <c r="D159" s="147" t="s">
        <v>166</v>
      </c>
      <c r="E159" s="251" t="s">
        <v>114</v>
      </c>
      <c r="F159" s="155">
        <v>1</v>
      </c>
      <c r="G159" s="147"/>
      <c r="H159" s="157">
        <v>1</v>
      </c>
      <c r="I159" s="385">
        <f>SUM(F159:H159)</f>
        <v>2</v>
      </c>
      <c r="J159" s="156"/>
      <c r="K159" s="147"/>
      <c r="L159" s="147"/>
      <c r="M159" s="204"/>
      <c r="N159" s="228"/>
      <c r="O159" s="291">
        <v>1</v>
      </c>
      <c r="P159" s="335">
        <f>SUM(O159:O159)</f>
        <v>1</v>
      </c>
      <c r="Q159" s="143"/>
      <c r="R159" s="143"/>
      <c r="S159" s="143"/>
      <c r="T159" s="143"/>
      <c r="U159" s="144"/>
      <c r="V159" s="144"/>
      <c r="X159" s="144"/>
      <c r="Y159" s="144"/>
      <c r="Z159" s="144"/>
      <c r="AA159" s="144"/>
      <c r="AB159" s="144"/>
      <c r="AC159" s="144"/>
    </row>
    <row r="160" spans="2:29" ht="15" customHeight="1">
      <c r="B160" s="159">
        <v>2013626</v>
      </c>
      <c r="C160" s="160" t="s">
        <v>14</v>
      </c>
      <c r="D160" s="161" t="s">
        <v>285</v>
      </c>
      <c r="E160" s="295" t="s">
        <v>114</v>
      </c>
      <c r="F160" s="301"/>
      <c r="G160" s="161"/>
      <c r="H160" s="193"/>
      <c r="I160" s="386"/>
      <c r="J160" s="192"/>
      <c r="K160" s="161"/>
      <c r="L160" s="161"/>
      <c r="M160" s="303"/>
      <c r="N160" s="228"/>
      <c r="O160" s="291">
        <v>1</v>
      </c>
      <c r="P160" s="335">
        <f>SUM(O160:O160)</f>
        <v>1</v>
      </c>
      <c r="Q160" s="143"/>
      <c r="R160" s="143"/>
      <c r="S160" s="143"/>
      <c r="T160" s="143"/>
      <c r="U160" s="144"/>
      <c r="V160" s="144"/>
      <c r="X160" s="144"/>
      <c r="Y160" s="144"/>
      <c r="Z160" s="144"/>
      <c r="AA160" s="144"/>
      <c r="AB160" s="144"/>
      <c r="AC160" s="144"/>
    </row>
    <row r="161" spans="2:29" ht="15" customHeight="1">
      <c r="B161" s="159">
        <v>2013817</v>
      </c>
      <c r="C161" s="160" t="s">
        <v>14</v>
      </c>
      <c r="D161" s="161" t="s">
        <v>286</v>
      </c>
      <c r="E161" s="295" t="s">
        <v>114</v>
      </c>
      <c r="F161" s="301"/>
      <c r="G161" s="161"/>
      <c r="H161" s="193"/>
      <c r="I161" s="374"/>
      <c r="J161" s="192"/>
      <c r="K161" s="161"/>
      <c r="L161" s="161"/>
      <c r="M161" s="303"/>
      <c r="N161" s="228"/>
      <c r="O161" s="291">
        <v>1</v>
      </c>
      <c r="P161" s="335">
        <f>SUM(O161:O161)</f>
        <v>1</v>
      </c>
      <c r="Q161" s="143"/>
      <c r="R161" s="143"/>
      <c r="S161" s="143"/>
      <c r="T161" s="143"/>
      <c r="U161" s="144"/>
      <c r="V161" s="144"/>
      <c r="X161" s="144"/>
      <c r="Y161" s="144"/>
      <c r="Z161" s="144"/>
      <c r="AA161" s="144"/>
      <c r="AB161" s="144"/>
      <c r="AC161" s="144"/>
    </row>
    <row r="162" spans="2:29" ht="15" customHeight="1" thickBot="1">
      <c r="B162" s="287">
        <v>2016241</v>
      </c>
      <c r="C162" s="222" t="s">
        <v>79</v>
      </c>
      <c r="D162" s="165" t="s">
        <v>244</v>
      </c>
      <c r="E162" s="254" t="s">
        <v>114</v>
      </c>
      <c r="F162" s="163"/>
      <c r="G162" s="165"/>
      <c r="H162" s="164"/>
      <c r="I162" s="387"/>
      <c r="J162" s="183"/>
      <c r="K162" s="165"/>
      <c r="L162" s="165"/>
      <c r="M162" s="286">
        <v>1.6666666666666667</v>
      </c>
      <c r="N162" s="229">
        <f>SUM(J162:M162)</f>
        <v>1.6666666666666667</v>
      </c>
      <c r="O162" s="513"/>
      <c r="P162" s="408"/>
      <c r="Q162" s="144"/>
      <c r="R162" s="144"/>
      <c r="S162" s="144"/>
      <c r="T162" s="144"/>
      <c r="U162" s="144"/>
      <c r="V162" s="144"/>
      <c r="X162" s="144"/>
      <c r="Y162" s="144"/>
      <c r="Z162" s="144"/>
      <c r="AA162" s="144"/>
      <c r="AB162" s="144"/>
      <c r="AC162" s="144"/>
    </row>
    <row r="163" spans="2:16" ht="15" customHeight="1" thickBot="1">
      <c r="B163" s="731" t="s">
        <v>145</v>
      </c>
      <c r="C163" s="732"/>
      <c r="D163" s="732"/>
      <c r="E163" s="733"/>
      <c r="F163" s="743"/>
      <c r="G163" s="744"/>
      <c r="H163" s="745"/>
      <c r="I163" s="782">
        <f>SUM(I157:I162)</f>
        <v>55</v>
      </c>
      <c r="J163" s="737"/>
      <c r="K163" s="738"/>
      <c r="L163" s="738"/>
      <c r="M163" s="739"/>
      <c r="N163" s="772">
        <f>SUM(N157:N162)</f>
        <v>59.99999999999999</v>
      </c>
      <c r="O163" s="786"/>
      <c r="P163" s="773">
        <f>SUM(P157:P162)</f>
        <v>5</v>
      </c>
    </row>
    <row r="164" ht="15" customHeight="1" thickBot="1"/>
    <row r="165" spans="1:14" ht="15" customHeight="1" thickBot="1">
      <c r="A165" s="608">
        <v>10</v>
      </c>
      <c r="B165" s="726" t="s">
        <v>409</v>
      </c>
      <c r="C165" s="727"/>
      <c r="D165" s="727"/>
      <c r="E165" s="727"/>
      <c r="F165" s="727"/>
      <c r="G165" s="727"/>
      <c r="H165" s="727"/>
      <c r="I165" s="727"/>
      <c r="J165" s="727"/>
      <c r="K165" s="727"/>
      <c r="L165" s="727"/>
      <c r="M165" s="727"/>
      <c r="N165" s="728"/>
    </row>
    <row r="166" spans="2:24" ht="15" customHeight="1" thickBot="1">
      <c r="B166" s="308">
        <v>2000642</v>
      </c>
      <c r="C166" s="146" t="s">
        <v>8</v>
      </c>
      <c r="D166" s="177" t="s">
        <v>136</v>
      </c>
      <c r="E166" s="628" t="s">
        <v>408</v>
      </c>
      <c r="F166" s="594">
        <v>1</v>
      </c>
      <c r="G166" s="176">
        <v>30</v>
      </c>
      <c r="H166" s="191"/>
      <c r="I166" s="242">
        <f>SUM(F166:H166)</f>
        <v>31</v>
      </c>
      <c r="J166" s="305">
        <v>30</v>
      </c>
      <c r="K166" s="176">
        <v>40</v>
      </c>
      <c r="L166" s="176"/>
      <c r="M166" s="191"/>
      <c r="N166" s="263">
        <f>SUM(J166:M166)</f>
        <v>70</v>
      </c>
      <c r="X166" s="144" t="s">
        <v>406</v>
      </c>
    </row>
    <row r="167" spans="1:24" s="607" customFormat="1" ht="15" customHeight="1" thickBot="1">
      <c r="A167" s="609"/>
      <c r="B167" s="723" t="s">
        <v>145</v>
      </c>
      <c r="C167" s="724"/>
      <c r="D167" s="724"/>
      <c r="E167" s="725"/>
      <c r="F167" s="717"/>
      <c r="G167" s="718"/>
      <c r="H167" s="719"/>
      <c r="I167" s="224">
        <f>I166</f>
        <v>31</v>
      </c>
      <c r="J167" s="743"/>
      <c r="K167" s="744"/>
      <c r="L167" s="744"/>
      <c r="M167" s="745"/>
      <c r="N167" s="241">
        <f aca="true" t="shared" si="8" ref="N167">N166</f>
        <v>70</v>
      </c>
      <c r="O167"/>
      <c r="P167"/>
      <c r="X167" s="551"/>
    </row>
    <row r="168" ht="15" customHeight="1" thickBot="1"/>
    <row r="169" spans="1:29" ht="15" customHeight="1" thickBot="1">
      <c r="A169" s="608">
        <v>11</v>
      </c>
      <c r="B169" s="740" t="s">
        <v>93</v>
      </c>
      <c r="C169" s="741"/>
      <c r="D169" s="741"/>
      <c r="E169" s="741"/>
      <c r="F169" s="741"/>
      <c r="G169" s="741"/>
      <c r="H169" s="741"/>
      <c r="I169" s="741"/>
      <c r="J169" s="741"/>
      <c r="K169" s="741"/>
      <c r="L169" s="741"/>
      <c r="M169" s="741"/>
      <c r="N169" s="741"/>
      <c r="O169" s="741"/>
      <c r="P169" s="741"/>
      <c r="Q169" s="741"/>
      <c r="R169" s="741"/>
      <c r="S169" s="741"/>
      <c r="T169" s="741"/>
      <c r="U169" s="741"/>
      <c r="V169" s="741"/>
      <c r="W169" s="742"/>
      <c r="X169" s="144"/>
      <c r="Y169" s="144"/>
      <c r="Z169" s="144"/>
      <c r="AA169" s="144"/>
      <c r="AB169" s="144"/>
      <c r="AC169" s="144"/>
    </row>
    <row r="170" spans="2:29" ht="15" customHeight="1">
      <c r="B170" s="170">
        <v>2014670</v>
      </c>
      <c r="C170" s="171" t="s">
        <v>86</v>
      </c>
      <c r="D170" s="172" t="s">
        <v>346</v>
      </c>
      <c r="E170" s="253" t="s">
        <v>118</v>
      </c>
      <c r="F170" s="294"/>
      <c r="G170" s="172"/>
      <c r="H170" s="180"/>
      <c r="I170" s="389"/>
      <c r="J170" s="211"/>
      <c r="K170" s="172"/>
      <c r="L170" s="172"/>
      <c r="M170" s="180"/>
      <c r="N170" s="247"/>
      <c r="O170" s="493"/>
      <c r="P170" s="523"/>
      <c r="Q170" s="211"/>
      <c r="R170" s="172"/>
      <c r="S170" s="172"/>
      <c r="T170" s="172">
        <v>2</v>
      </c>
      <c r="U170" s="172">
        <v>2</v>
      </c>
      <c r="V170" s="180">
        <v>2</v>
      </c>
      <c r="W170" s="524">
        <f>SUM(Q170:V170)</f>
        <v>6</v>
      </c>
      <c r="X170" s="144"/>
      <c r="Y170" s="144"/>
      <c r="Z170" s="144"/>
      <c r="AA170" s="144"/>
      <c r="AB170" s="144"/>
      <c r="AC170" s="144"/>
    </row>
    <row r="171" spans="2:29" ht="15" customHeight="1">
      <c r="B171" s="152">
        <v>2015433</v>
      </c>
      <c r="C171" s="153" t="s">
        <v>20</v>
      </c>
      <c r="D171" s="147" t="s">
        <v>245</v>
      </c>
      <c r="E171" s="251" t="s">
        <v>118</v>
      </c>
      <c r="F171" s="249"/>
      <c r="G171" s="147"/>
      <c r="H171" s="157"/>
      <c r="I171" s="374"/>
      <c r="J171" s="212"/>
      <c r="K171" s="147"/>
      <c r="L171" s="147"/>
      <c r="M171" s="157">
        <v>12.5</v>
      </c>
      <c r="N171" s="227">
        <f>SUM(J171:M171)</f>
        <v>12.5</v>
      </c>
      <c r="O171" s="422"/>
      <c r="P171" s="338"/>
      <c r="Q171" s="212"/>
      <c r="R171" s="147"/>
      <c r="S171" s="147"/>
      <c r="T171" s="147"/>
      <c r="U171" s="147"/>
      <c r="V171" s="157"/>
      <c r="W171" s="481"/>
      <c r="X171" s="144"/>
      <c r="Y171" s="144"/>
      <c r="Z171" s="144"/>
      <c r="AA171" s="144"/>
      <c r="AB171" s="144"/>
      <c r="AC171" s="144"/>
    </row>
    <row r="172" spans="2:29" ht="15" customHeight="1">
      <c r="B172" s="152">
        <v>2016306</v>
      </c>
      <c r="C172" s="153" t="s">
        <v>81</v>
      </c>
      <c r="D172" s="147" t="s">
        <v>246</v>
      </c>
      <c r="E172" s="251" t="s">
        <v>118</v>
      </c>
      <c r="F172" s="249"/>
      <c r="G172" s="147"/>
      <c r="H172" s="157"/>
      <c r="I172" s="374"/>
      <c r="J172" s="212"/>
      <c r="K172" s="147"/>
      <c r="L172" s="147"/>
      <c r="M172" s="157">
        <v>12.5</v>
      </c>
      <c r="N172" s="227">
        <f>SUM(J172:M172)</f>
        <v>12.5</v>
      </c>
      <c r="O172" s="422"/>
      <c r="P172" s="338"/>
      <c r="Q172" s="212"/>
      <c r="R172" s="147"/>
      <c r="S172" s="147"/>
      <c r="T172" s="147"/>
      <c r="U172" s="147"/>
      <c r="V172" s="157"/>
      <c r="W172" s="481"/>
      <c r="X172" s="144"/>
      <c r="Y172" s="144"/>
      <c r="Z172" s="144"/>
      <c r="AA172" s="144"/>
      <c r="AB172" s="144"/>
      <c r="AC172" s="144"/>
    </row>
    <row r="173" spans="2:29" ht="15" customHeight="1">
      <c r="B173" s="152">
        <v>2008204</v>
      </c>
      <c r="C173" s="153" t="s">
        <v>8</v>
      </c>
      <c r="D173" s="147" t="s">
        <v>247</v>
      </c>
      <c r="E173" s="251" t="s">
        <v>118</v>
      </c>
      <c r="F173" s="249"/>
      <c r="G173" s="147"/>
      <c r="H173" s="157"/>
      <c r="I173" s="374"/>
      <c r="J173" s="212">
        <v>25</v>
      </c>
      <c r="K173" s="147">
        <v>25</v>
      </c>
      <c r="L173" s="147"/>
      <c r="M173" s="300">
        <v>8.33</v>
      </c>
      <c r="N173" s="228">
        <f>SUM(J173:M173)</f>
        <v>58.33</v>
      </c>
      <c r="O173" s="422"/>
      <c r="P173" s="338"/>
      <c r="Q173" s="212"/>
      <c r="R173" s="147"/>
      <c r="S173" s="147"/>
      <c r="T173" s="147"/>
      <c r="U173" s="147"/>
      <c r="V173" s="157"/>
      <c r="W173" s="481"/>
      <c r="X173" s="144"/>
      <c r="Y173" s="144"/>
      <c r="Z173" s="144"/>
      <c r="AA173" s="144"/>
      <c r="AB173" s="144"/>
      <c r="AC173" s="144"/>
    </row>
    <row r="174" spans="2:29" ht="15" customHeight="1">
      <c r="B174" s="152">
        <v>2014094</v>
      </c>
      <c r="C174" s="153" t="s">
        <v>82</v>
      </c>
      <c r="D174" s="147" t="s">
        <v>347</v>
      </c>
      <c r="E174" s="251" t="s">
        <v>118</v>
      </c>
      <c r="F174" s="249"/>
      <c r="G174" s="147"/>
      <c r="H174" s="157"/>
      <c r="I174" s="374"/>
      <c r="J174" s="212"/>
      <c r="K174" s="147"/>
      <c r="L174" s="147"/>
      <c r="M174" s="157"/>
      <c r="N174" s="227"/>
      <c r="O174" s="422"/>
      <c r="P174" s="338"/>
      <c r="Q174" s="212"/>
      <c r="R174" s="147"/>
      <c r="S174" s="319">
        <v>2</v>
      </c>
      <c r="T174" s="147">
        <v>2</v>
      </c>
      <c r="U174" s="147">
        <v>2</v>
      </c>
      <c r="V174" s="157">
        <v>2</v>
      </c>
      <c r="W174" s="425">
        <f>SUM(Q174:V174)</f>
        <v>8</v>
      </c>
      <c r="X174" s="144"/>
      <c r="Y174" s="144"/>
      <c r="Z174" s="144"/>
      <c r="AA174" s="144"/>
      <c r="AB174" s="144"/>
      <c r="AC174" s="144"/>
    </row>
    <row r="175" spans="2:29" ht="15" customHeight="1">
      <c r="B175" s="152">
        <v>2008178</v>
      </c>
      <c r="C175" s="153" t="s">
        <v>14</v>
      </c>
      <c r="D175" s="147" t="s">
        <v>167</v>
      </c>
      <c r="E175" s="251" t="s">
        <v>118</v>
      </c>
      <c r="F175" s="249">
        <v>1</v>
      </c>
      <c r="G175" s="147"/>
      <c r="H175" s="157"/>
      <c r="I175" s="374">
        <f>SUM(F175:H175)</f>
        <v>1</v>
      </c>
      <c r="J175" s="212"/>
      <c r="K175" s="147"/>
      <c r="L175" s="147"/>
      <c r="M175" s="300">
        <v>8.33</v>
      </c>
      <c r="N175" s="228">
        <f>SUM(J175:M175)</f>
        <v>8.33</v>
      </c>
      <c r="O175" s="422"/>
      <c r="P175" s="338"/>
      <c r="Q175" s="212"/>
      <c r="R175" s="147"/>
      <c r="S175" s="147"/>
      <c r="T175" s="147"/>
      <c r="U175" s="147"/>
      <c r="V175" s="157"/>
      <c r="W175" s="481"/>
      <c r="X175" s="144"/>
      <c r="Y175" s="144"/>
      <c r="Z175" s="144"/>
      <c r="AA175" s="144"/>
      <c r="AB175" s="144"/>
      <c r="AC175" s="144"/>
    </row>
    <row r="176" spans="2:29" ht="15" customHeight="1">
      <c r="B176" s="152">
        <v>2013396</v>
      </c>
      <c r="C176" s="153" t="s">
        <v>18</v>
      </c>
      <c r="D176" s="147" t="s">
        <v>248</v>
      </c>
      <c r="E176" s="251" t="s">
        <v>118</v>
      </c>
      <c r="F176" s="249"/>
      <c r="G176" s="147"/>
      <c r="H176" s="157"/>
      <c r="I176" s="374"/>
      <c r="J176" s="212"/>
      <c r="K176" s="147"/>
      <c r="L176" s="147"/>
      <c r="M176" s="300">
        <v>8.33</v>
      </c>
      <c r="N176" s="228">
        <f>SUM(J176:M176)</f>
        <v>8.33</v>
      </c>
      <c r="O176" s="422"/>
      <c r="P176" s="338"/>
      <c r="Q176" s="212"/>
      <c r="R176" s="147"/>
      <c r="S176" s="147"/>
      <c r="T176" s="147"/>
      <c r="U176" s="147"/>
      <c r="V176" s="157"/>
      <c r="W176" s="481"/>
      <c r="X176" s="144"/>
      <c r="Y176" s="144"/>
      <c r="Z176" s="144"/>
      <c r="AA176" s="144"/>
      <c r="AB176" s="144"/>
      <c r="AC176" s="144"/>
    </row>
    <row r="177" spans="2:29" ht="15" customHeight="1">
      <c r="B177" s="152">
        <v>2013367</v>
      </c>
      <c r="C177" s="153" t="s">
        <v>18</v>
      </c>
      <c r="D177" s="147" t="s">
        <v>249</v>
      </c>
      <c r="E177" s="251" t="s">
        <v>118</v>
      </c>
      <c r="F177" s="249"/>
      <c r="G177" s="147"/>
      <c r="H177" s="157"/>
      <c r="I177" s="374"/>
      <c r="J177" s="212"/>
      <c r="K177" s="147"/>
      <c r="L177" s="147"/>
      <c r="M177" s="300">
        <v>0.33</v>
      </c>
      <c r="N177" s="228">
        <f>SUM(J177:M177)</f>
        <v>0.33</v>
      </c>
      <c r="O177" s="422"/>
      <c r="P177" s="338"/>
      <c r="Q177" s="212"/>
      <c r="R177" s="147"/>
      <c r="S177" s="147"/>
      <c r="T177" s="147"/>
      <c r="U177" s="147"/>
      <c r="V177" s="157"/>
      <c r="W177" s="481"/>
      <c r="X177" s="144"/>
      <c r="Y177" s="144"/>
      <c r="Z177" s="144"/>
      <c r="AA177" s="144"/>
      <c r="AB177" s="144"/>
      <c r="AC177" s="144"/>
    </row>
    <row r="178" spans="2:29" ht="15" customHeight="1">
      <c r="B178" s="152">
        <v>2014887</v>
      </c>
      <c r="C178" s="153" t="s">
        <v>18</v>
      </c>
      <c r="D178" s="147" t="s">
        <v>250</v>
      </c>
      <c r="E178" s="251" t="s">
        <v>118</v>
      </c>
      <c r="F178" s="249"/>
      <c r="G178" s="147"/>
      <c r="H178" s="157"/>
      <c r="I178" s="374"/>
      <c r="J178" s="212"/>
      <c r="K178" s="147"/>
      <c r="L178" s="147"/>
      <c r="M178" s="300">
        <v>0.33</v>
      </c>
      <c r="N178" s="228">
        <f>SUM(J178:M178)</f>
        <v>0.33</v>
      </c>
      <c r="O178" s="422"/>
      <c r="P178" s="338"/>
      <c r="Q178" s="212"/>
      <c r="R178" s="147"/>
      <c r="S178" s="147"/>
      <c r="T178" s="147"/>
      <c r="U178" s="147"/>
      <c r="V178" s="157"/>
      <c r="W178" s="481"/>
      <c r="X178" s="144"/>
      <c r="Y178" s="144"/>
      <c r="Z178" s="144"/>
      <c r="AA178" s="144"/>
      <c r="AB178" s="144"/>
      <c r="AC178" s="144"/>
    </row>
    <row r="179" spans="2:29" ht="15" customHeight="1">
      <c r="B179" s="152">
        <v>2016296</v>
      </c>
      <c r="C179" s="153" t="s">
        <v>18</v>
      </c>
      <c r="D179" s="147" t="s">
        <v>251</v>
      </c>
      <c r="E179" s="251" t="s">
        <v>118</v>
      </c>
      <c r="F179" s="249"/>
      <c r="G179" s="147"/>
      <c r="H179" s="157"/>
      <c r="I179" s="374"/>
      <c r="J179" s="212"/>
      <c r="K179" s="147"/>
      <c r="L179" s="147"/>
      <c r="M179" s="300">
        <v>0.33</v>
      </c>
      <c r="N179" s="228">
        <f>SUM(J179:M179)</f>
        <v>0.33</v>
      </c>
      <c r="O179" s="422"/>
      <c r="P179" s="338"/>
      <c r="Q179" s="212"/>
      <c r="R179" s="147"/>
      <c r="S179" s="147"/>
      <c r="T179" s="147"/>
      <c r="U179" s="147"/>
      <c r="V179" s="157"/>
      <c r="W179" s="481"/>
      <c r="X179" s="144"/>
      <c r="Y179" s="144"/>
      <c r="Z179" s="144"/>
      <c r="AA179" s="144"/>
      <c r="AB179" s="144"/>
      <c r="AC179" s="144"/>
    </row>
    <row r="180" spans="2:29" ht="15" customHeight="1">
      <c r="B180" s="152">
        <v>2015750</v>
      </c>
      <c r="C180" s="153" t="s">
        <v>79</v>
      </c>
      <c r="D180" s="147" t="s">
        <v>348</v>
      </c>
      <c r="E180" s="251" t="s">
        <v>118</v>
      </c>
      <c r="F180" s="249"/>
      <c r="G180" s="147"/>
      <c r="H180" s="157"/>
      <c r="I180" s="374"/>
      <c r="J180" s="212"/>
      <c r="K180" s="147"/>
      <c r="L180" s="147"/>
      <c r="M180" s="157"/>
      <c r="N180" s="227"/>
      <c r="O180" s="422"/>
      <c r="P180" s="338"/>
      <c r="Q180" s="212"/>
      <c r="R180" s="147"/>
      <c r="S180" s="319">
        <v>2</v>
      </c>
      <c r="T180" s="147">
        <v>2</v>
      </c>
      <c r="U180" s="147">
        <v>2</v>
      </c>
      <c r="V180" s="157">
        <v>2</v>
      </c>
      <c r="W180" s="425">
        <f>SUM(Q180:V180)</f>
        <v>8</v>
      </c>
      <c r="X180" s="144"/>
      <c r="Y180" s="144"/>
      <c r="Z180" s="144"/>
      <c r="AA180" s="144"/>
      <c r="AB180" s="144"/>
      <c r="AC180" s="144"/>
    </row>
    <row r="181" spans="2:29" ht="15" customHeight="1">
      <c r="B181" s="152">
        <v>2015776</v>
      </c>
      <c r="C181" s="153" t="s">
        <v>78</v>
      </c>
      <c r="D181" s="147" t="s">
        <v>349</v>
      </c>
      <c r="E181" s="251" t="s">
        <v>118</v>
      </c>
      <c r="F181" s="249"/>
      <c r="G181" s="147"/>
      <c r="H181" s="157"/>
      <c r="I181" s="374"/>
      <c r="J181" s="212"/>
      <c r="K181" s="147"/>
      <c r="L181" s="147"/>
      <c r="M181" s="157"/>
      <c r="N181" s="227"/>
      <c r="O181" s="422"/>
      <c r="P181" s="338"/>
      <c r="Q181" s="212"/>
      <c r="R181" s="147"/>
      <c r="S181" s="319">
        <v>2</v>
      </c>
      <c r="T181" s="147">
        <v>2</v>
      </c>
      <c r="U181" s="147">
        <v>2</v>
      </c>
      <c r="V181" s="157">
        <v>2</v>
      </c>
      <c r="W181" s="425">
        <f>SUM(Q181:V181)</f>
        <v>8</v>
      </c>
      <c r="X181" s="144"/>
      <c r="Y181" s="144"/>
      <c r="Z181" s="144"/>
      <c r="AA181" s="144"/>
      <c r="AB181" s="144"/>
      <c r="AC181" s="144"/>
    </row>
    <row r="182" spans="2:29" ht="15" customHeight="1" thickBot="1">
      <c r="B182" s="287">
        <v>2014117</v>
      </c>
      <c r="C182" s="222" t="s">
        <v>78</v>
      </c>
      <c r="D182" s="165" t="s">
        <v>350</v>
      </c>
      <c r="E182" s="254" t="s">
        <v>118</v>
      </c>
      <c r="F182" s="302"/>
      <c r="G182" s="161"/>
      <c r="H182" s="193"/>
      <c r="I182" s="388"/>
      <c r="J182" s="265"/>
      <c r="K182" s="161"/>
      <c r="L182" s="161"/>
      <c r="M182" s="193"/>
      <c r="N182" s="243"/>
      <c r="O182" s="515"/>
      <c r="P182" s="424"/>
      <c r="Q182" s="265"/>
      <c r="R182" s="161"/>
      <c r="S182" s="514">
        <v>2</v>
      </c>
      <c r="T182" s="161"/>
      <c r="U182" s="161">
        <v>2</v>
      </c>
      <c r="V182" s="193">
        <v>2</v>
      </c>
      <c r="W182" s="516">
        <f>SUM(Q182:V182)</f>
        <v>6</v>
      </c>
      <c r="X182" s="144"/>
      <c r="Y182" s="144"/>
      <c r="Z182" s="144"/>
      <c r="AA182" s="144"/>
      <c r="AB182" s="144"/>
      <c r="AC182" s="144"/>
    </row>
    <row r="183" spans="2:29" ht="15" customHeight="1" thickBot="1">
      <c r="B183" s="731" t="s">
        <v>145</v>
      </c>
      <c r="C183" s="732"/>
      <c r="D183" s="732"/>
      <c r="E183" s="733"/>
      <c r="F183" s="743"/>
      <c r="G183" s="744"/>
      <c r="H183" s="745"/>
      <c r="I183" s="782">
        <f>SUM(I170:I179)</f>
        <v>1</v>
      </c>
      <c r="J183" s="734"/>
      <c r="K183" s="735"/>
      <c r="L183" s="735"/>
      <c r="M183" s="736"/>
      <c r="N183" s="783">
        <f>SUM(N170:N182)</f>
        <v>100.97999999999999</v>
      </c>
      <c r="O183" s="774"/>
      <c r="P183" s="784"/>
      <c r="Q183" s="734"/>
      <c r="R183" s="735"/>
      <c r="S183" s="735"/>
      <c r="T183" s="735"/>
      <c r="U183" s="735"/>
      <c r="V183" s="736"/>
      <c r="W183" s="785">
        <f>SUM(W170:W182)</f>
        <v>36</v>
      </c>
      <c r="X183" s="144"/>
      <c r="Y183" s="144"/>
      <c r="Z183" s="144"/>
      <c r="AA183" s="144"/>
      <c r="AB183" s="144"/>
      <c r="AC183" s="144"/>
    </row>
    <row r="184" ht="15" customHeight="1" thickBot="1"/>
    <row r="185" spans="1:29" ht="15" customHeight="1" thickBot="1">
      <c r="A185" s="608">
        <v>12</v>
      </c>
      <c r="B185" s="726" t="s">
        <v>94</v>
      </c>
      <c r="C185" s="727"/>
      <c r="D185" s="727"/>
      <c r="E185" s="727"/>
      <c r="F185" s="727"/>
      <c r="G185" s="727"/>
      <c r="H185" s="727"/>
      <c r="I185" s="727"/>
      <c r="J185" s="727"/>
      <c r="K185" s="727"/>
      <c r="L185" s="727"/>
      <c r="M185" s="727"/>
      <c r="N185" s="727"/>
      <c r="O185" s="727"/>
      <c r="P185" s="728"/>
      <c r="Q185" s="144"/>
      <c r="R185" s="144"/>
      <c r="S185" s="144"/>
      <c r="T185" s="144"/>
      <c r="U185" s="144"/>
      <c r="V185" s="144"/>
      <c r="X185" s="144"/>
      <c r="Y185" s="144"/>
      <c r="Z185" s="144"/>
      <c r="AA185" s="144"/>
      <c r="AB185" s="144"/>
      <c r="AC185" s="144"/>
    </row>
    <row r="186" spans="2:16" ht="15" customHeight="1">
      <c r="B186" s="174">
        <v>2008819</v>
      </c>
      <c r="C186" s="171" t="s">
        <v>8</v>
      </c>
      <c r="D186" s="172" t="s">
        <v>168</v>
      </c>
      <c r="E186" s="173" t="s">
        <v>117</v>
      </c>
      <c r="F186" s="185"/>
      <c r="G186" s="180">
        <v>1</v>
      </c>
      <c r="H186" s="180">
        <v>1</v>
      </c>
      <c r="I186" s="389">
        <f>SUM(F186:H186)</f>
        <v>2</v>
      </c>
      <c r="J186" s="151"/>
      <c r="K186" s="150"/>
      <c r="L186" s="150"/>
      <c r="M186" s="297">
        <v>0.33</v>
      </c>
      <c r="N186" s="464">
        <f>SUM(J186:M186)</f>
        <v>0.33</v>
      </c>
      <c r="O186" s="527"/>
      <c r="P186" s="529"/>
    </row>
    <row r="187" spans="2:20" ht="15" customHeight="1">
      <c r="B187" s="152">
        <v>2001968</v>
      </c>
      <c r="C187" s="153" t="s">
        <v>14</v>
      </c>
      <c r="D187" s="147" t="s">
        <v>169</v>
      </c>
      <c r="E187" s="154" t="s">
        <v>117</v>
      </c>
      <c r="F187" s="155">
        <v>1</v>
      </c>
      <c r="G187" s="147">
        <v>1</v>
      </c>
      <c r="H187" s="157">
        <v>1</v>
      </c>
      <c r="I187" s="371">
        <f>SUM(F187:H187)</f>
        <v>3</v>
      </c>
      <c r="J187" s="288"/>
      <c r="K187" s="289"/>
      <c r="L187" s="289"/>
      <c r="M187" s="290"/>
      <c r="N187" s="525"/>
      <c r="O187" s="332">
        <v>5</v>
      </c>
      <c r="P187" s="335">
        <f>SUM(O187:O187)</f>
        <v>5</v>
      </c>
      <c r="Q187" s="143"/>
      <c r="R187" s="143"/>
      <c r="S187" s="143"/>
      <c r="T187" s="143"/>
    </row>
    <row r="188" spans="2:29" ht="15" customHeight="1">
      <c r="B188" s="152">
        <v>2008822</v>
      </c>
      <c r="C188" s="153" t="s">
        <v>14</v>
      </c>
      <c r="D188" s="147" t="s">
        <v>170</v>
      </c>
      <c r="E188" s="154" t="s">
        <v>117</v>
      </c>
      <c r="F188" s="155">
        <v>1</v>
      </c>
      <c r="G188" s="147"/>
      <c r="H188" s="157">
        <v>1</v>
      </c>
      <c r="I188" s="371">
        <f>SUM(F188:H188)</f>
        <v>2</v>
      </c>
      <c r="J188" s="156"/>
      <c r="K188" s="147"/>
      <c r="L188" s="147"/>
      <c r="M188" s="204"/>
      <c r="N188" s="327"/>
      <c r="O188" s="255"/>
      <c r="P188" s="338"/>
      <c r="Q188" s="144"/>
      <c r="R188" s="144"/>
      <c r="S188" s="144"/>
      <c r="T188" s="144"/>
      <c r="U188" s="144"/>
      <c r="V188" s="144"/>
      <c r="X188" s="144"/>
      <c r="Y188" s="144"/>
      <c r="Z188" s="144"/>
      <c r="AA188" s="144"/>
      <c r="AB188" s="144"/>
      <c r="AC188" s="144"/>
    </row>
    <row r="189" spans="2:29" ht="15" customHeight="1" thickBot="1">
      <c r="B189" s="159">
        <v>2013516</v>
      </c>
      <c r="C189" s="160" t="s">
        <v>14</v>
      </c>
      <c r="D189" s="161" t="s">
        <v>171</v>
      </c>
      <c r="E189" s="162" t="s">
        <v>117</v>
      </c>
      <c r="F189" s="163">
        <v>1</v>
      </c>
      <c r="G189" s="165"/>
      <c r="H189" s="164"/>
      <c r="I189" s="371">
        <f>SUM(F189:H189)</f>
        <v>1</v>
      </c>
      <c r="J189" s="183"/>
      <c r="K189" s="165"/>
      <c r="L189" s="165"/>
      <c r="M189" s="214"/>
      <c r="N189" s="327"/>
      <c r="O189" s="528"/>
      <c r="P189" s="424"/>
      <c r="Q189" s="144"/>
      <c r="R189" s="144"/>
      <c r="S189" s="144"/>
      <c r="T189" s="144"/>
      <c r="U189" s="144"/>
      <c r="V189" s="144"/>
      <c r="X189" s="144"/>
      <c r="Y189" s="144"/>
      <c r="Z189" s="144"/>
      <c r="AA189" s="144"/>
      <c r="AB189" s="144"/>
      <c r="AC189" s="144"/>
    </row>
    <row r="190" spans="2:16" ht="15" customHeight="1" thickBot="1">
      <c r="B190" s="731" t="s">
        <v>145</v>
      </c>
      <c r="C190" s="732"/>
      <c r="D190" s="732"/>
      <c r="E190" s="733"/>
      <c r="F190" s="743"/>
      <c r="G190" s="744"/>
      <c r="H190" s="745"/>
      <c r="I190" s="779">
        <f>SUM(I186:I189)</f>
        <v>8</v>
      </c>
      <c r="J190" s="737"/>
      <c r="K190" s="738"/>
      <c r="L190" s="738"/>
      <c r="M190" s="739"/>
      <c r="N190" s="780">
        <f>SUM(N186:N189)</f>
        <v>0.33</v>
      </c>
      <c r="O190" s="687"/>
      <c r="P190" s="781">
        <f>SUM(P186:P189)</f>
        <v>5</v>
      </c>
    </row>
    <row r="191" spans="2:9" ht="15" customHeight="1" thickBot="1">
      <c r="B191" s="144"/>
      <c r="C191" s="143"/>
      <c r="D191" s="144"/>
      <c r="E191" s="144"/>
      <c r="F191" s="144"/>
      <c r="G191" s="144"/>
      <c r="H191" s="144"/>
      <c r="I191" s="216"/>
    </row>
    <row r="192" spans="1:29" ht="15" customHeight="1" thickBot="1">
      <c r="A192" s="608">
        <v>13</v>
      </c>
      <c r="B192" s="740" t="s">
        <v>15</v>
      </c>
      <c r="C192" s="741"/>
      <c r="D192" s="741"/>
      <c r="E192" s="741"/>
      <c r="F192" s="741"/>
      <c r="G192" s="741"/>
      <c r="H192" s="741"/>
      <c r="I192" s="741"/>
      <c r="J192" s="741"/>
      <c r="K192" s="741"/>
      <c r="L192" s="741"/>
      <c r="M192" s="741"/>
      <c r="N192" s="741"/>
      <c r="O192" s="741"/>
      <c r="P192" s="741"/>
      <c r="Q192" s="741"/>
      <c r="R192" s="741"/>
      <c r="S192" s="741"/>
      <c r="T192" s="741"/>
      <c r="U192" s="741"/>
      <c r="V192" s="741"/>
      <c r="W192" s="742"/>
      <c r="X192" s="144"/>
      <c r="Y192" s="144"/>
      <c r="Z192" s="144"/>
      <c r="AA192" s="144"/>
      <c r="AB192" s="144"/>
      <c r="AC192" s="144"/>
    </row>
    <row r="193" spans="2:29" ht="15" customHeight="1">
      <c r="B193" s="148">
        <v>2001638</v>
      </c>
      <c r="C193" s="149" t="s">
        <v>0</v>
      </c>
      <c r="D193" s="150" t="s">
        <v>173</v>
      </c>
      <c r="E193" s="250" t="s">
        <v>107</v>
      </c>
      <c r="F193" s="294">
        <v>25</v>
      </c>
      <c r="G193" s="180">
        <v>10</v>
      </c>
      <c r="H193" s="180">
        <v>1</v>
      </c>
      <c r="I193" s="379">
        <f>SUM(F193:H193)</f>
        <v>36</v>
      </c>
      <c r="J193" s="185"/>
      <c r="K193" s="172"/>
      <c r="L193" s="172"/>
      <c r="M193" s="202"/>
      <c r="N193" s="526"/>
      <c r="O193" s="144"/>
      <c r="P193" s="431"/>
      <c r="Q193" s="211"/>
      <c r="R193" s="172"/>
      <c r="S193" s="172"/>
      <c r="T193" s="172"/>
      <c r="U193" s="172"/>
      <c r="V193" s="180"/>
      <c r="W193" s="537"/>
      <c r="X193" s="144"/>
      <c r="Y193" s="144"/>
      <c r="Z193" s="144"/>
      <c r="AA193" s="144"/>
      <c r="AB193" s="144"/>
      <c r="AC193" s="144"/>
    </row>
    <row r="194" spans="2:29" ht="15" customHeight="1">
      <c r="B194" s="158">
        <v>2001227</v>
      </c>
      <c r="C194" s="153" t="s">
        <v>0</v>
      </c>
      <c r="D194" s="147" t="s">
        <v>201</v>
      </c>
      <c r="E194" s="251" t="s">
        <v>109</v>
      </c>
      <c r="F194" s="249">
        <f>40/2</f>
        <v>20</v>
      </c>
      <c r="G194" s="147">
        <f>35/2</f>
        <v>17.5</v>
      </c>
      <c r="H194" s="204"/>
      <c r="I194" s="379">
        <f>SUM(F194:H194)</f>
        <v>37.5</v>
      </c>
      <c r="J194" s="156"/>
      <c r="K194" s="147"/>
      <c r="L194" s="147"/>
      <c r="M194" s="204"/>
      <c r="N194" s="320"/>
      <c r="O194" s="230"/>
      <c r="P194" s="338"/>
      <c r="Q194" s="144"/>
      <c r="R194" s="157"/>
      <c r="S194" s="157"/>
      <c r="T194" s="157"/>
      <c r="U194" s="147"/>
      <c r="V194" s="204"/>
      <c r="W194" s="540"/>
      <c r="Y194" s="144" t="s">
        <v>419</v>
      </c>
      <c r="Z194" s="144"/>
      <c r="AA194" s="144">
        <f>75/2</f>
        <v>37.5</v>
      </c>
      <c r="AB194" s="144">
        <f>2.68*37.5</f>
        <v>100.5</v>
      </c>
      <c r="AC194" s="144"/>
    </row>
    <row r="195" spans="2:29" ht="15" customHeight="1">
      <c r="B195" s="152">
        <v>2003199</v>
      </c>
      <c r="C195" s="153" t="s">
        <v>0</v>
      </c>
      <c r="D195" s="147" t="s">
        <v>174</v>
      </c>
      <c r="E195" s="251" t="s">
        <v>107</v>
      </c>
      <c r="F195" s="212"/>
      <c r="G195" s="157">
        <v>20</v>
      </c>
      <c r="H195" s="157"/>
      <c r="I195" s="374">
        <f>SUM(F195:H195)</f>
        <v>20</v>
      </c>
      <c r="J195" s="156"/>
      <c r="K195" s="147"/>
      <c r="L195" s="147"/>
      <c r="M195" s="285">
        <v>11.67</v>
      </c>
      <c r="N195" s="228">
        <f>SUM(J195:M195)</f>
        <v>11.67</v>
      </c>
      <c r="O195" s="296">
        <v>1</v>
      </c>
      <c r="P195" s="508">
        <f>SUM(O195:O195)</f>
        <v>1</v>
      </c>
      <c r="Q195" s="688"/>
      <c r="R195" s="532"/>
      <c r="S195" s="532"/>
      <c r="T195" s="532"/>
      <c r="U195" s="147"/>
      <c r="V195" s="157"/>
      <c r="W195" s="538"/>
      <c r="X195" s="144"/>
      <c r="Y195" s="144"/>
      <c r="Z195" s="144"/>
      <c r="AA195" s="144"/>
      <c r="AB195" s="144"/>
      <c r="AC195" s="144"/>
    </row>
    <row r="196" spans="2:29" ht="15" customHeight="1">
      <c r="B196" s="152">
        <v>2003160</v>
      </c>
      <c r="C196" s="153" t="s">
        <v>0</v>
      </c>
      <c r="D196" s="147" t="s">
        <v>252</v>
      </c>
      <c r="E196" s="251" t="s">
        <v>107</v>
      </c>
      <c r="F196" s="212"/>
      <c r="G196" s="157"/>
      <c r="H196" s="157"/>
      <c r="I196" s="375"/>
      <c r="J196" s="156">
        <v>40</v>
      </c>
      <c r="K196" s="147">
        <v>55</v>
      </c>
      <c r="L196" s="147"/>
      <c r="M196" s="285"/>
      <c r="N196" s="228">
        <v>95</v>
      </c>
      <c r="O196" s="296">
        <v>25</v>
      </c>
      <c r="P196" s="335">
        <f>SUM(O196:O196)</f>
        <v>25</v>
      </c>
      <c r="Q196" s="310"/>
      <c r="R196" s="153"/>
      <c r="S196" s="153"/>
      <c r="T196" s="153"/>
      <c r="U196" s="147"/>
      <c r="V196" s="157"/>
      <c r="W196" s="538"/>
      <c r="X196" s="144"/>
      <c r="Y196" s="144"/>
      <c r="Z196" s="144"/>
      <c r="AA196" s="144"/>
      <c r="AB196" s="144"/>
      <c r="AC196" s="144"/>
    </row>
    <row r="197" spans="2:29" ht="15" customHeight="1" thickBot="1">
      <c r="B197" s="158">
        <v>2011424</v>
      </c>
      <c r="C197" s="153" t="s">
        <v>0</v>
      </c>
      <c r="D197" s="147" t="s">
        <v>175</v>
      </c>
      <c r="E197" s="251" t="s">
        <v>107</v>
      </c>
      <c r="F197" s="212"/>
      <c r="G197" s="157"/>
      <c r="H197" s="157">
        <v>1</v>
      </c>
      <c r="I197" s="378">
        <f>SUM(F197:H197)</f>
        <v>1</v>
      </c>
      <c r="J197" s="183"/>
      <c r="K197" s="165"/>
      <c r="L197" s="165"/>
      <c r="M197" s="214"/>
      <c r="N197" s="394"/>
      <c r="O197" s="144"/>
      <c r="P197" s="530"/>
      <c r="Q197" s="265"/>
      <c r="R197" s="161"/>
      <c r="S197" s="161"/>
      <c r="T197" s="161"/>
      <c r="U197" s="161"/>
      <c r="V197" s="193"/>
      <c r="W197" s="539"/>
      <c r="X197" s="144"/>
      <c r="Y197" s="144"/>
      <c r="Z197" s="144"/>
      <c r="AA197" s="144"/>
      <c r="AB197" s="144"/>
      <c r="AC197" s="144"/>
    </row>
    <row r="198" spans="2:29" ht="15" customHeight="1" thickBot="1">
      <c r="B198" s="731" t="s">
        <v>63</v>
      </c>
      <c r="C198" s="732"/>
      <c r="D198" s="732"/>
      <c r="E198" s="733"/>
      <c r="F198" s="744"/>
      <c r="G198" s="744"/>
      <c r="H198" s="745"/>
      <c r="I198" s="224">
        <f>SUM(I193:I197)</f>
        <v>94.5</v>
      </c>
      <c r="J198" s="735"/>
      <c r="K198" s="735"/>
      <c r="L198" s="735"/>
      <c r="M198" s="736"/>
      <c r="N198" s="241">
        <f>SUM(N193:N197)</f>
        <v>106.67</v>
      </c>
      <c r="O198" s="194"/>
      <c r="P198" s="321">
        <f>SUM(P193:P197)</f>
        <v>26</v>
      </c>
      <c r="Q198" s="735"/>
      <c r="R198" s="735"/>
      <c r="S198" s="735"/>
      <c r="T198" s="735"/>
      <c r="U198" s="735"/>
      <c r="V198" s="736"/>
      <c r="W198" s="445"/>
      <c r="X198" s="144"/>
      <c r="Y198" s="144"/>
      <c r="Z198" s="144"/>
      <c r="AA198" s="144"/>
      <c r="AB198" s="144"/>
      <c r="AC198" s="144"/>
    </row>
    <row r="199" spans="2:23" ht="15" customHeight="1">
      <c r="B199" s="174">
        <v>2015734</v>
      </c>
      <c r="C199" s="171" t="s">
        <v>17</v>
      </c>
      <c r="D199" s="172" t="s">
        <v>172</v>
      </c>
      <c r="E199" s="253" t="s">
        <v>107</v>
      </c>
      <c r="F199" s="211"/>
      <c r="G199" s="180"/>
      <c r="H199" s="180">
        <v>20</v>
      </c>
      <c r="I199" s="370">
        <f>SUM(F199:H199)</f>
        <v>20</v>
      </c>
      <c r="J199" s="211"/>
      <c r="K199" s="172"/>
      <c r="L199" s="172"/>
      <c r="M199" s="180"/>
      <c r="N199" s="322"/>
      <c r="O199" s="493"/>
      <c r="P199" s="495"/>
      <c r="Q199" s="211"/>
      <c r="R199" s="172"/>
      <c r="S199" s="172"/>
      <c r="T199" s="172"/>
      <c r="U199" s="172"/>
      <c r="V199" s="180"/>
      <c r="W199" s="540"/>
    </row>
    <row r="200" spans="2:23" ht="15" customHeight="1">
      <c r="B200" s="152">
        <v>2009481</v>
      </c>
      <c r="C200" s="153" t="s">
        <v>17</v>
      </c>
      <c r="D200" s="147" t="s">
        <v>351</v>
      </c>
      <c r="E200" s="251" t="s">
        <v>107</v>
      </c>
      <c r="F200" s="249"/>
      <c r="G200" s="157"/>
      <c r="H200" s="157"/>
      <c r="I200" s="371"/>
      <c r="J200" s="212"/>
      <c r="K200" s="147"/>
      <c r="L200" s="147"/>
      <c r="M200" s="157"/>
      <c r="N200" s="320"/>
      <c r="O200" s="494"/>
      <c r="P200" s="335"/>
      <c r="Q200" s="423">
        <v>5</v>
      </c>
      <c r="R200" s="360">
        <v>5</v>
      </c>
      <c r="S200" s="147">
        <v>55</v>
      </c>
      <c r="T200" s="147">
        <v>1</v>
      </c>
      <c r="U200" s="147">
        <v>3</v>
      </c>
      <c r="V200" s="157">
        <v>35</v>
      </c>
      <c r="W200" s="425">
        <f>SUM(Q200:V200)</f>
        <v>104</v>
      </c>
    </row>
    <row r="201" spans="2:29" ht="15" customHeight="1">
      <c r="B201" s="170">
        <v>2002459</v>
      </c>
      <c r="C201" s="171" t="s">
        <v>20</v>
      </c>
      <c r="D201" s="172" t="s">
        <v>352</v>
      </c>
      <c r="E201" s="253" t="s">
        <v>107</v>
      </c>
      <c r="F201" s="294"/>
      <c r="G201" s="172"/>
      <c r="H201" s="180"/>
      <c r="I201" s="371"/>
      <c r="J201" s="212"/>
      <c r="K201" s="147"/>
      <c r="L201" s="147"/>
      <c r="M201" s="157"/>
      <c r="N201" s="320"/>
      <c r="O201" s="494"/>
      <c r="P201" s="335"/>
      <c r="Q201" s="423">
        <v>2</v>
      </c>
      <c r="R201" s="360">
        <v>2</v>
      </c>
      <c r="S201" s="147">
        <v>45</v>
      </c>
      <c r="T201" s="147">
        <v>2</v>
      </c>
      <c r="U201" s="147">
        <v>2</v>
      </c>
      <c r="V201" s="157">
        <v>2</v>
      </c>
      <c r="W201" s="425">
        <f>SUM(Q201:V201)</f>
        <v>55</v>
      </c>
      <c r="X201" s="144"/>
      <c r="Y201" s="144"/>
      <c r="Z201" s="144"/>
      <c r="AA201" s="144"/>
      <c r="AB201" s="144"/>
      <c r="AC201" s="144"/>
    </row>
    <row r="202" spans="2:29" ht="15" customHeight="1">
      <c r="B202" s="158">
        <v>2001599</v>
      </c>
      <c r="C202" s="153" t="s">
        <v>8</v>
      </c>
      <c r="D202" s="147" t="s">
        <v>176</v>
      </c>
      <c r="E202" s="251" t="s">
        <v>107</v>
      </c>
      <c r="F202" s="249">
        <v>15</v>
      </c>
      <c r="G202" s="157">
        <v>1</v>
      </c>
      <c r="H202" s="157">
        <v>45</v>
      </c>
      <c r="I202" s="378">
        <f>SUM(F202:H202)</f>
        <v>61</v>
      </c>
      <c r="J202" s="489"/>
      <c r="K202" s="289"/>
      <c r="L202" s="289"/>
      <c r="M202" s="296"/>
      <c r="N202" s="393"/>
      <c r="O202" s="494">
        <v>5</v>
      </c>
      <c r="P202" s="335">
        <f>SUM(O202:O202)</f>
        <v>5</v>
      </c>
      <c r="Q202" s="310"/>
      <c r="R202" s="153"/>
      <c r="S202" s="153"/>
      <c r="T202" s="153"/>
      <c r="U202" s="289"/>
      <c r="V202" s="296"/>
      <c r="W202" s="538"/>
      <c r="X202" s="144"/>
      <c r="Y202" s="144"/>
      <c r="Z202" s="144"/>
      <c r="AA202" s="144"/>
      <c r="AB202" s="144"/>
      <c r="AC202" s="144"/>
    </row>
    <row r="203" spans="2:29" ht="15" customHeight="1">
      <c r="B203" s="158">
        <v>2008466</v>
      </c>
      <c r="C203" s="153" t="s">
        <v>8</v>
      </c>
      <c r="D203" s="147" t="s">
        <v>177</v>
      </c>
      <c r="E203" s="251" t="s">
        <v>107</v>
      </c>
      <c r="F203" s="265"/>
      <c r="G203" s="193">
        <v>1</v>
      </c>
      <c r="H203" s="193">
        <v>1</v>
      </c>
      <c r="I203" s="378">
        <f>SUM(F203:H203)</f>
        <v>2</v>
      </c>
      <c r="J203" s="543"/>
      <c r="K203" s="533"/>
      <c r="L203" s="533"/>
      <c r="M203" s="544"/>
      <c r="N203" s="393"/>
      <c r="O203" s="494">
        <v>1</v>
      </c>
      <c r="P203" s="335">
        <f>SUM(O203:O203)</f>
        <v>1</v>
      </c>
      <c r="Q203" s="310"/>
      <c r="R203" s="153"/>
      <c r="S203" s="153"/>
      <c r="T203" s="153"/>
      <c r="U203" s="289"/>
      <c r="V203" s="296"/>
      <c r="W203" s="538"/>
      <c r="X203" s="144"/>
      <c r="Y203" s="144"/>
      <c r="Z203" s="144"/>
      <c r="AA203" s="144"/>
      <c r="AB203" s="144"/>
      <c r="AC203" s="144"/>
    </row>
    <row r="204" spans="2:29" ht="15" customHeight="1">
      <c r="B204" s="152">
        <v>2002543</v>
      </c>
      <c r="C204" s="153" t="s">
        <v>8</v>
      </c>
      <c r="D204" s="147" t="s">
        <v>353</v>
      </c>
      <c r="E204" s="251" t="s">
        <v>107</v>
      </c>
      <c r="F204" s="249"/>
      <c r="G204" s="147"/>
      <c r="H204" s="157"/>
      <c r="I204" s="371"/>
      <c r="J204" s="212"/>
      <c r="K204" s="147"/>
      <c r="L204" s="147"/>
      <c r="M204" s="157"/>
      <c r="N204" s="320"/>
      <c r="O204" s="494"/>
      <c r="P204" s="335"/>
      <c r="Q204" s="212"/>
      <c r="R204" s="147"/>
      <c r="S204" s="147">
        <v>35</v>
      </c>
      <c r="T204" s="147"/>
      <c r="U204" s="147"/>
      <c r="V204" s="157">
        <v>1</v>
      </c>
      <c r="W204" s="425">
        <f>SUM(Q204:V204)</f>
        <v>36</v>
      </c>
      <c r="X204" s="144"/>
      <c r="Y204" s="144"/>
      <c r="Z204" s="144"/>
      <c r="AA204" s="144"/>
      <c r="AB204" s="144"/>
      <c r="AC204" s="144"/>
    </row>
    <row r="205" spans="2:29" ht="15" customHeight="1">
      <c r="B205" s="152">
        <v>2013448</v>
      </c>
      <c r="C205" s="153" t="s">
        <v>14</v>
      </c>
      <c r="D205" s="147" t="s">
        <v>253</v>
      </c>
      <c r="E205" s="251" t="s">
        <v>107</v>
      </c>
      <c r="F205" s="212"/>
      <c r="G205" s="147"/>
      <c r="H205" s="157"/>
      <c r="I205" s="374"/>
      <c r="J205" s="212"/>
      <c r="K205" s="147"/>
      <c r="L205" s="147">
        <v>20</v>
      </c>
      <c r="M205" s="157"/>
      <c r="N205" s="227">
        <f>SUM(J205:M205)</f>
        <v>20</v>
      </c>
      <c r="O205" s="422"/>
      <c r="P205" s="496"/>
      <c r="Q205" s="212"/>
      <c r="R205" s="147"/>
      <c r="S205" s="147"/>
      <c r="T205" s="147"/>
      <c r="U205" s="147"/>
      <c r="V205" s="157"/>
      <c r="W205" s="538"/>
      <c r="X205" s="144"/>
      <c r="Y205" s="144"/>
      <c r="Z205" s="144"/>
      <c r="AA205" s="144"/>
      <c r="AB205" s="144"/>
      <c r="AC205" s="144"/>
    </row>
    <row r="206" spans="2:29" ht="15" customHeight="1">
      <c r="B206" s="152">
        <v>2009180</v>
      </c>
      <c r="C206" s="153" t="s">
        <v>14</v>
      </c>
      <c r="D206" s="147" t="s">
        <v>178</v>
      </c>
      <c r="E206" s="251" t="s">
        <v>107</v>
      </c>
      <c r="F206" s="249">
        <v>5</v>
      </c>
      <c r="G206" s="147">
        <v>15</v>
      </c>
      <c r="H206" s="157">
        <v>1</v>
      </c>
      <c r="I206" s="371">
        <f>SUM(F206:H206)</f>
        <v>21</v>
      </c>
      <c r="J206" s="212"/>
      <c r="K206" s="147"/>
      <c r="L206" s="147"/>
      <c r="M206" s="157"/>
      <c r="N206" s="320"/>
      <c r="O206" s="494">
        <v>1</v>
      </c>
      <c r="P206" s="335">
        <f>SUM(O206:O206)</f>
        <v>1</v>
      </c>
      <c r="Q206" s="310"/>
      <c r="R206" s="153"/>
      <c r="S206" s="153"/>
      <c r="T206" s="153"/>
      <c r="U206" s="147"/>
      <c r="V206" s="157"/>
      <c r="W206" s="538"/>
      <c r="X206" s="144"/>
      <c r="Y206" s="144"/>
      <c r="Z206" s="144"/>
      <c r="AA206" s="144"/>
      <c r="AB206" s="144"/>
      <c r="AC206" s="144"/>
    </row>
    <row r="207" spans="2:29" ht="15" customHeight="1">
      <c r="B207" s="152">
        <v>2009229</v>
      </c>
      <c r="C207" s="153" t="s">
        <v>78</v>
      </c>
      <c r="D207" s="147" t="s">
        <v>354</v>
      </c>
      <c r="E207" s="251" t="s">
        <v>107</v>
      </c>
      <c r="F207" s="249"/>
      <c r="G207" s="147"/>
      <c r="H207" s="157"/>
      <c r="I207" s="371"/>
      <c r="J207" s="212"/>
      <c r="K207" s="147"/>
      <c r="L207" s="147"/>
      <c r="M207" s="157"/>
      <c r="N207" s="320"/>
      <c r="O207" s="494"/>
      <c r="P207" s="335"/>
      <c r="Q207" s="423">
        <v>2</v>
      </c>
      <c r="R207" s="360">
        <v>2</v>
      </c>
      <c r="S207" s="319">
        <v>2</v>
      </c>
      <c r="T207" s="147">
        <v>2</v>
      </c>
      <c r="U207" s="147">
        <v>2</v>
      </c>
      <c r="V207" s="157">
        <v>2</v>
      </c>
      <c r="W207" s="425">
        <f>SUM(Q207:V207)</f>
        <v>12</v>
      </c>
      <c r="X207" s="144"/>
      <c r="Y207" s="144"/>
      <c r="Z207" s="144"/>
      <c r="AA207" s="144"/>
      <c r="AB207" s="144"/>
      <c r="AC207" s="144"/>
    </row>
    <row r="208" spans="2:29" ht="15" customHeight="1">
      <c r="B208" s="152">
        <v>2010645</v>
      </c>
      <c r="C208" s="153" t="s">
        <v>78</v>
      </c>
      <c r="D208" s="147" t="s">
        <v>355</v>
      </c>
      <c r="E208" s="251" t="s">
        <v>107</v>
      </c>
      <c r="F208" s="249"/>
      <c r="G208" s="147"/>
      <c r="H208" s="157"/>
      <c r="I208" s="371"/>
      <c r="J208" s="212"/>
      <c r="K208" s="147"/>
      <c r="L208" s="147"/>
      <c r="M208" s="157"/>
      <c r="N208" s="320"/>
      <c r="O208" s="494"/>
      <c r="P208" s="335"/>
      <c r="Q208" s="423">
        <v>2</v>
      </c>
      <c r="R208" s="360">
        <v>2</v>
      </c>
      <c r="S208" s="319">
        <v>2</v>
      </c>
      <c r="T208" s="147">
        <v>2</v>
      </c>
      <c r="U208" s="147">
        <v>2</v>
      </c>
      <c r="V208" s="157">
        <v>2</v>
      </c>
      <c r="W208" s="425">
        <f>SUM(Q208:V208)</f>
        <v>12</v>
      </c>
      <c r="X208" s="144"/>
      <c r="Y208" s="144"/>
      <c r="Z208" s="144"/>
      <c r="AA208" s="144"/>
      <c r="AB208" s="144"/>
      <c r="AC208" s="144"/>
    </row>
    <row r="209" spans="2:29" ht="15" customHeight="1">
      <c r="B209" s="152">
        <v>2010849</v>
      </c>
      <c r="C209" s="153" t="s">
        <v>78</v>
      </c>
      <c r="D209" s="147" t="s">
        <v>356</v>
      </c>
      <c r="E209" s="251" t="s">
        <v>107</v>
      </c>
      <c r="F209" s="249"/>
      <c r="G209" s="147"/>
      <c r="H209" s="157"/>
      <c r="I209" s="371"/>
      <c r="J209" s="212"/>
      <c r="K209" s="147"/>
      <c r="L209" s="147"/>
      <c r="M209" s="157"/>
      <c r="N209" s="320"/>
      <c r="O209" s="494"/>
      <c r="P209" s="335"/>
      <c r="Q209" s="423">
        <v>2</v>
      </c>
      <c r="R209" s="360">
        <v>2</v>
      </c>
      <c r="S209" s="319">
        <v>2</v>
      </c>
      <c r="T209" s="147">
        <v>2</v>
      </c>
      <c r="U209" s="147">
        <v>2</v>
      </c>
      <c r="V209" s="157">
        <v>2</v>
      </c>
      <c r="W209" s="425">
        <f>SUM(Q209:V209)</f>
        <v>12</v>
      </c>
      <c r="X209" s="144"/>
      <c r="Y209" s="144"/>
      <c r="Z209" s="144"/>
      <c r="AA209" s="144"/>
      <c r="AB209" s="144"/>
      <c r="AC209" s="144"/>
    </row>
    <row r="210" spans="2:29" ht="15" customHeight="1" thickBot="1">
      <c r="B210" s="287">
        <v>2012478</v>
      </c>
      <c r="C210" s="222" t="s">
        <v>78</v>
      </c>
      <c r="D210" s="165" t="s">
        <v>357</v>
      </c>
      <c r="E210" s="254" t="s">
        <v>107</v>
      </c>
      <c r="F210" s="535"/>
      <c r="G210" s="165"/>
      <c r="H210" s="164"/>
      <c r="I210" s="372"/>
      <c r="J210" s="213"/>
      <c r="K210" s="165"/>
      <c r="L210" s="165"/>
      <c r="M210" s="164"/>
      <c r="N210" s="256"/>
      <c r="O210" s="536"/>
      <c r="P210" s="336"/>
      <c r="Q210" s="439">
        <v>2</v>
      </c>
      <c r="R210" s="440">
        <v>2</v>
      </c>
      <c r="S210" s="441">
        <v>2</v>
      </c>
      <c r="T210" s="165">
        <v>2</v>
      </c>
      <c r="U210" s="165">
        <v>2</v>
      </c>
      <c r="V210" s="164">
        <v>2</v>
      </c>
      <c r="W210" s="427">
        <f>SUM(Q210:V210)</f>
        <v>12</v>
      </c>
      <c r="X210" s="144"/>
      <c r="Y210" s="144"/>
      <c r="Z210" s="144"/>
      <c r="AA210" s="144"/>
      <c r="AB210" s="144"/>
      <c r="AC210" s="144"/>
    </row>
    <row r="211" spans="2:29" ht="15" customHeight="1" thickBot="1">
      <c r="B211" s="731" t="s">
        <v>145</v>
      </c>
      <c r="C211" s="732"/>
      <c r="D211" s="732"/>
      <c r="E211" s="733"/>
      <c r="F211" s="743"/>
      <c r="G211" s="744"/>
      <c r="H211" s="745"/>
      <c r="I211" s="266">
        <f>SUM(I199:I210)</f>
        <v>104</v>
      </c>
      <c r="J211" s="757"/>
      <c r="K211" s="758"/>
      <c r="L211" s="758"/>
      <c r="M211" s="775"/>
      <c r="N211" s="776">
        <f>SUM(N199:N210)</f>
        <v>20</v>
      </c>
      <c r="O211" s="774"/>
      <c r="P211" s="777">
        <f>SUM(P199:P210)</f>
        <v>7</v>
      </c>
      <c r="Q211" s="734"/>
      <c r="R211" s="735"/>
      <c r="S211" s="735"/>
      <c r="T211" s="735"/>
      <c r="U211" s="735"/>
      <c r="V211" s="735"/>
      <c r="W211" s="778">
        <f>SUM(W199:W210)</f>
        <v>243</v>
      </c>
      <c r="X211" s="144"/>
      <c r="Y211" s="144"/>
      <c r="Z211" s="144"/>
      <c r="AA211" s="144"/>
      <c r="AB211" s="144"/>
      <c r="AC211" s="144"/>
    </row>
    <row r="212" ht="15" customHeight="1" thickBot="1"/>
    <row r="213" spans="1:29" ht="15" customHeight="1" thickBot="1">
      <c r="A213" s="608">
        <v>14</v>
      </c>
      <c r="B213" s="768" t="s">
        <v>254</v>
      </c>
      <c r="C213" s="769"/>
      <c r="D213" s="769"/>
      <c r="E213" s="769"/>
      <c r="F213" s="769"/>
      <c r="G213" s="769"/>
      <c r="H213" s="769"/>
      <c r="I213" s="769"/>
      <c r="J213" s="769"/>
      <c r="K213" s="769"/>
      <c r="L213" s="769"/>
      <c r="M213" s="769"/>
      <c r="N213" s="769"/>
      <c r="O213" s="769"/>
      <c r="P213" s="770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</row>
    <row r="214" spans="2:29" ht="15" customHeight="1">
      <c r="B214" s="151">
        <v>2012931</v>
      </c>
      <c r="C214" s="149" t="s">
        <v>8</v>
      </c>
      <c r="D214" s="150" t="s">
        <v>255</v>
      </c>
      <c r="E214" s="250" t="s">
        <v>256</v>
      </c>
      <c r="F214" s="238"/>
      <c r="G214" s="150"/>
      <c r="H214" s="168"/>
      <c r="I214" s="376"/>
      <c r="J214" s="238"/>
      <c r="K214" s="150"/>
      <c r="L214" s="150">
        <v>40</v>
      </c>
      <c r="M214" s="168"/>
      <c r="N214" s="548">
        <v>40</v>
      </c>
      <c r="O214" s="430"/>
      <c r="P214" s="431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</row>
    <row r="215" spans="2:29" ht="15" customHeight="1" thickBot="1">
      <c r="B215" s="183">
        <v>2008000</v>
      </c>
      <c r="C215" s="222" t="s">
        <v>14</v>
      </c>
      <c r="D215" s="165" t="s">
        <v>287</v>
      </c>
      <c r="E215" s="254" t="s">
        <v>256</v>
      </c>
      <c r="F215" s="213"/>
      <c r="G215" s="165"/>
      <c r="H215" s="164"/>
      <c r="I215" s="377"/>
      <c r="J215" s="213"/>
      <c r="K215" s="165"/>
      <c r="L215" s="165"/>
      <c r="M215" s="164"/>
      <c r="N215" s="549"/>
      <c r="O215" s="536">
        <v>1</v>
      </c>
      <c r="P215" s="336">
        <f>SUM(O215:O215)</f>
        <v>1</v>
      </c>
      <c r="Q215" s="143"/>
      <c r="R215" s="143"/>
      <c r="S215" s="143"/>
      <c r="T215" s="143"/>
      <c r="U215" s="144"/>
      <c r="V215" s="144"/>
      <c r="W215" s="144"/>
      <c r="X215" s="144"/>
      <c r="Y215" s="144"/>
      <c r="Z215" s="144"/>
      <c r="AA215" s="144"/>
      <c r="AB215" s="144"/>
      <c r="AC215" s="144"/>
    </row>
    <row r="216" spans="2:29" ht="15" customHeight="1" thickBot="1">
      <c r="B216" s="731" t="s">
        <v>145</v>
      </c>
      <c r="C216" s="732"/>
      <c r="D216" s="732"/>
      <c r="E216" s="733"/>
      <c r="F216" s="743"/>
      <c r="G216" s="744"/>
      <c r="H216" s="744"/>
      <c r="I216" s="380"/>
      <c r="J216" s="735"/>
      <c r="K216" s="735"/>
      <c r="L216" s="735"/>
      <c r="M216" s="736"/>
      <c r="N216" s="776">
        <f>SUM(N214:N215)</f>
        <v>40</v>
      </c>
      <c r="O216" s="194"/>
      <c r="P216" s="777">
        <f>SUM(P214:P215)</f>
        <v>1</v>
      </c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</row>
    <row r="217" ht="15" customHeight="1" thickBot="1"/>
    <row r="218" spans="1:29" ht="15" customHeight="1" thickBot="1">
      <c r="A218" s="608">
        <v>15</v>
      </c>
      <c r="B218" s="740" t="s">
        <v>10</v>
      </c>
      <c r="C218" s="741"/>
      <c r="D218" s="741"/>
      <c r="E218" s="741"/>
      <c r="F218" s="741"/>
      <c r="G218" s="741"/>
      <c r="H218" s="741"/>
      <c r="I218" s="741"/>
      <c r="J218" s="741"/>
      <c r="K218" s="741"/>
      <c r="L218" s="741"/>
      <c r="M218" s="741"/>
      <c r="N218" s="741"/>
      <c r="O218" s="741"/>
      <c r="P218" s="742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</row>
    <row r="219" spans="2:24" ht="15" customHeight="1">
      <c r="B219" s="170">
        <v>2003746</v>
      </c>
      <c r="C219" s="171" t="s">
        <v>62</v>
      </c>
      <c r="D219" s="172" t="s">
        <v>180</v>
      </c>
      <c r="E219" s="632" t="s">
        <v>104</v>
      </c>
      <c r="F219" s="179">
        <v>40</v>
      </c>
      <c r="G219" s="172">
        <v>50</v>
      </c>
      <c r="H219" s="180">
        <v>55</v>
      </c>
      <c r="I219" s="383">
        <f>SUM(F219:H219)</f>
        <v>145</v>
      </c>
      <c r="J219" s="349"/>
      <c r="K219" s="350"/>
      <c r="L219" s="350"/>
      <c r="M219" s="351">
        <v>10</v>
      </c>
      <c r="N219" s="247">
        <f>SUM(J219:M219)</f>
        <v>10</v>
      </c>
      <c r="P219" s="553"/>
      <c r="X219" t="s">
        <v>411</v>
      </c>
    </row>
    <row r="220" spans="2:20" ht="15" customHeight="1">
      <c r="B220" s="192">
        <v>2001955</v>
      </c>
      <c r="C220" s="160" t="s">
        <v>0</v>
      </c>
      <c r="D220" s="161" t="s">
        <v>182</v>
      </c>
      <c r="E220" s="162" t="s">
        <v>104</v>
      </c>
      <c r="F220" s="155">
        <v>35</v>
      </c>
      <c r="G220" s="157">
        <v>30</v>
      </c>
      <c r="H220" s="157">
        <v>35</v>
      </c>
      <c r="I220" s="382">
        <f>SUM(F220:H220)</f>
        <v>100</v>
      </c>
      <c r="J220" s="288"/>
      <c r="K220" s="289"/>
      <c r="L220" s="289"/>
      <c r="M220" s="296"/>
      <c r="N220" s="393"/>
      <c r="O220" s="296">
        <v>5</v>
      </c>
      <c r="P220" s="335">
        <f aca="true" t="shared" si="9" ref="P220:P221">SUM(O220:O220)</f>
        <v>5</v>
      </c>
      <c r="Q220" s="143"/>
      <c r="R220" s="143"/>
      <c r="S220" s="143"/>
      <c r="T220" s="143"/>
    </row>
    <row r="221" spans="2:29" ht="15" customHeight="1" thickBot="1">
      <c r="B221" s="158">
        <v>2003173</v>
      </c>
      <c r="C221" s="153" t="s">
        <v>0</v>
      </c>
      <c r="D221" s="147" t="s">
        <v>183</v>
      </c>
      <c r="E221" s="154" t="s">
        <v>104</v>
      </c>
      <c r="F221" s="185"/>
      <c r="G221" s="180">
        <v>5</v>
      </c>
      <c r="H221" s="180">
        <v>5</v>
      </c>
      <c r="I221" s="382">
        <f>SUM(F221:H221)</f>
        <v>10</v>
      </c>
      <c r="J221" s="183"/>
      <c r="K221" s="165"/>
      <c r="L221" s="165"/>
      <c r="M221" s="164"/>
      <c r="N221" s="256"/>
      <c r="O221" s="544">
        <v>10</v>
      </c>
      <c r="P221" s="335">
        <f t="shared" si="9"/>
        <v>10</v>
      </c>
      <c r="Q221" s="143"/>
      <c r="R221" s="143"/>
      <c r="S221" s="143"/>
      <c r="T221" s="143"/>
      <c r="U221" s="144"/>
      <c r="V221" s="144"/>
      <c r="W221" s="144"/>
      <c r="X221" s="144"/>
      <c r="Y221" s="144"/>
      <c r="Z221" s="144"/>
      <c r="AA221" s="144"/>
      <c r="AB221" s="144"/>
      <c r="AC221" s="144"/>
    </row>
    <row r="222" spans="2:29" ht="15" customHeight="1" thickBot="1">
      <c r="B222" s="731" t="s">
        <v>63</v>
      </c>
      <c r="C222" s="732"/>
      <c r="D222" s="732"/>
      <c r="E222" s="733"/>
      <c r="F222" s="744"/>
      <c r="G222" s="744"/>
      <c r="H222" s="745"/>
      <c r="I222" s="224">
        <f>SUM(I219:I221)</f>
        <v>255</v>
      </c>
      <c r="J222" s="734"/>
      <c r="K222" s="735"/>
      <c r="L222" s="735"/>
      <c r="M222" s="736"/>
      <c r="N222" s="241">
        <f>SUM(N219:N221)</f>
        <v>10</v>
      </c>
      <c r="O222" s="774"/>
      <c r="P222" s="321">
        <f>SUM(P219:P221)</f>
        <v>15</v>
      </c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</row>
    <row r="223" spans="2:29" ht="15" customHeight="1">
      <c r="B223" s="167">
        <v>2009164</v>
      </c>
      <c r="C223" s="149" t="s">
        <v>13</v>
      </c>
      <c r="D223" s="150" t="s">
        <v>179</v>
      </c>
      <c r="E223" s="250" t="s">
        <v>104</v>
      </c>
      <c r="F223" s="169">
        <v>25</v>
      </c>
      <c r="G223" s="150">
        <v>55</v>
      </c>
      <c r="H223" s="168">
        <v>55</v>
      </c>
      <c r="I223" s="370">
        <f>SUM(F223:H223)</f>
        <v>135</v>
      </c>
      <c r="J223" s="151"/>
      <c r="K223" s="150"/>
      <c r="L223" s="150"/>
      <c r="M223" s="168">
        <v>10</v>
      </c>
      <c r="N223" s="226">
        <f>SUM(J223:M223)</f>
        <v>10</v>
      </c>
      <c r="O223" s="351">
        <v>30</v>
      </c>
      <c r="P223" s="335">
        <f aca="true" t="shared" si="10" ref="P223:P226">SUM(O223:O223)</f>
        <v>30</v>
      </c>
      <c r="Q223" s="143"/>
      <c r="R223" s="143"/>
      <c r="S223" s="143"/>
      <c r="T223" s="143"/>
      <c r="U223" s="144"/>
      <c r="V223" s="144"/>
      <c r="W223" s="144"/>
      <c r="X223" s="144"/>
      <c r="Y223" s="144"/>
      <c r="Z223" s="144"/>
      <c r="AA223" s="144"/>
      <c r="AB223" s="144"/>
      <c r="AC223" s="144"/>
    </row>
    <row r="224" spans="2:29" ht="15" customHeight="1">
      <c r="B224" s="156">
        <v>2008615</v>
      </c>
      <c r="C224" s="153" t="s">
        <v>8</v>
      </c>
      <c r="D224" s="147" t="s">
        <v>181</v>
      </c>
      <c r="E224" s="251" t="s">
        <v>104</v>
      </c>
      <c r="F224" s="155">
        <v>3</v>
      </c>
      <c r="G224" s="157">
        <v>15</v>
      </c>
      <c r="H224" s="157">
        <v>1</v>
      </c>
      <c r="I224" s="371">
        <f>SUM(F224:H224)</f>
        <v>19</v>
      </c>
      <c r="J224" s="156"/>
      <c r="K224" s="147"/>
      <c r="L224" s="147"/>
      <c r="M224" s="157"/>
      <c r="N224" s="320"/>
      <c r="O224" s="296">
        <v>3</v>
      </c>
      <c r="P224" s="335">
        <f t="shared" si="10"/>
        <v>3</v>
      </c>
      <c r="Q224" s="143"/>
      <c r="R224" s="143"/>
      <c r="S224" s="143"/>
      <c r="T224" s="143"/>
      <c r="U224" s="144"/>
      <c r="V224" s="144"/>
      <c r="W224" s="144"/>
      <c r="X224" s="144"/>
      <c r="Y224" s="144"/>
      <c r="Z224" s="144"/>
      <c r="AA224" s="144"/>
      <c r="AB224" s="144"/>
      <c r="AC224" s="144"/>
    </row>
    <row r="225" spans="2:29" ht="15" customHeight="1">
      <c r="B225" s="181">
        <v>2003225</v>
      </c>
      <c r="C225" s="160" t="s">
        <v>8</v>
      </c>
      <c r="D225" s="161" t="s">
        <v>184</v>
      </c>
      <c r="E225" s="295" t="s">
        <v>104</v>
      </c>
      <c r="F225" s="301">
        <v>30</v>
      </c>
      <c r="G225" s="193">
        <v>45</v>
      </c>
      <c r="H225" s="193">
        <v>55</v>
      </c>
      <c r="I225" s="378">
        <f>SUM(F225:H225)</f>
        <v>130</v>
      </c>
      <c r="J225" s="156"/>
      <c r="K225" s="147"/>
      <c r="L225" s="232"/>
      <c r="M225" s="275"/>
      <c r="N225" s="320"/>
      <c r="O225" s="296">
        <v>30</v>
      </c>
      <c r="P225" s="335">
        <f t="shared" si="10"/>
        <v>30</v>
      </c>
      <c r="Q225" s="143"/>
      <c r="R225" s="143"/>
      <c r="S225" s="143"/>
      <c r="T225" s="143"/>
      <c r="U225" s="144"/>
      <c r="V225" s="144"/>
      <c r="W225" s="144"/>
      <c r="X225" s="144"/>
      <c r="Y225" s="144"/>
      <c r="Z225" s="144"/>
      <c r="AA225" s="144"/>
      <c r="AB225" s="144"/>
      <c r="AC225" s="144"/>
    </row>
    <row r="226" spans="2:29" ht="15" customHeight="1">
      <c r="B226" s="181">
        <v>2003131</v>
      </c>
      <c r="C226" s="160" t="s">
        <v>14</v>
      </c>
      <c r="D226" s="161" t="s">
        <v>288</v>
      </c>
      <c r="E226" s="295" t="s">
        <v>104</v>
      </c>
      <c r="F226" s="301"/>
      <c r="G226" s="193"/>
      <c r="H226" s="193"/>
      <c r="I226" s="378"/>
      <c r="J226" s="156"/>
      <c r="K226" s="147"/>
      <c r="L226" s="232"/>
      <c r="M226" s="275"/>
      <c r="N226" s="320"/>
      <c r="O226" s="296">
        <v>1</v>
      </c>
      <c r="P226" s="335">
        <f t="shared" si="10"/>
        <v>1</v>
      </c>
      <c r="Q226" s="143"/>
      <c r="R226" s="143"/>
      <c r="S226" s="143"/>
      <c r="T226" s="143"/>
      <c r="U226" s="144"/>
      <c r="V226" s="144"/>
      <c r="W226" s="144"/>
      <c r="X226" s="144"/>
      <c r="Y226" s="144"/>
      <c r="Z226" s="144"/>
      <c r="AA226" s="144"/>
      <c r="AB226" s="144"/>
      <c r="AC226" s="144"/>
    </row>
    <row r="227" spans="2:29" ht="15" customHeight="1">
      <c r="B227" s="158">
        <v>2013752</v>
      </c>
      <c r="C227" s="153" t="s">
        <v>18</v>
      </c>
      <c r="D227" s="147" t="s">
        <v>262</v>
      </c>
      <c r="E227" s="251" t="s">
        <v>104</v>
      </c>
      <c r="F227" s="155"/>
      <c r="G227" s="147"/>
      <c r="H227" s="157"/>
      <c r="I227" s="371"/>
      <c r="J227" s="156"/>
      <c r="K227" s="147"/>
      <c r="L227" s="147"/>
      <c r="M227" s="300">
        <v>0.33</v>
      </c>
      <c r="N227" s="228">
        <f>SUM(J227:M227)</f>
        <v>0.33</v>
      </c>
      <c r="O227" s="230"/>
      <c r="P227" s="338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</row>
    <row r="228" spans="2:29" ht="15" customHeight="1" thickBot="1">
      <c r="B228" s="221">
        <v>2016254</v>
      </c>
      <c r="C228" s="222" t="s">
        <v>18</v>
      </c>
      <c r="D228" s="165" t="s">
        <v>263</v>
      </c>
      <c r="E228" s="254" t="s">
        <v>104</v>
      </c>
      <c r="F228" s="163"/>
      <c r="G228" s="165"/>
      <c r="H228" s="164"/>
      <c r="I228" s="266"/>
      <c r="J228" s="183"/>
      <c r="K228" s="165"/>
      <c r="L228" s="165"/>
      <c r="M228" s="304">
        <v>0.33</v>
      </c>
      <c r="N228" s="229">
        <f>SUM(J228:M228)</f>
        <v>0.33</v>
      </c>
      <c r="O228" s="144"/>
      <c r="P228" s="408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</row>
    <row r="229" spans="2:29" ht="15" customHeight="1" thickBot="1">
      <c r="B229" s="259" t="s">
        <v>145</v>
      </c>
      <c r="C229" s="166"/>
      <c r="D229" s="260"/>
      <c r="E229" s="261"/>
      <c r="F229" s="743"/>
      <c r="G229" s="744"/>
      <c r="H229" s="745"/>
      <c r="I229" s="224">
        <f>SUM(I223:I228)</f>
        <v>284</v>
      </c>
      <c r="J229" s="734"/>
      <c r="K229" s="735"/>
      <c r="L229" s="735"/>
      <c r="M229" s="736"/>
      <c r="N229" s="241">
        <f>SUM(N223:N228)</f>
        <v>10.66</v>
      </c>
      <c r="O229" s="774"/>
      <c r="P229" s="321">
        <f>SUM(P223:P228)</f>
        <v>64</v>
      </c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</row>
    <row r="230" ht="15" customHeight="1" thickBot="1"/>
    <row r="231" spans="1:29" ht="15" customHeight="1" thickBot="1">
      <c r="A231" s="608">
        <v>16</v>
      </c>
      <c r="B231" s="740" t="s">
        <v>16</v>
      </c>
      <c r="C231" s="741"/>
      <c r="D231" s="741"/>
      <c r="E231" s="741"/>
      <c r="F231" s="741"/>
      <c r="G231" s="741"/>
      <c r="H231" s="741"/>
      <c r="I231" s="741"/>
      <c r="J231" s="741"/>
      <c r="K231" s="741"/>
      <c r="L231" s="741"/>
      <c r="M231" s="741"/>
      <c r="N231" s="741"/>
      <c r="O231" s="760"/>
      <c r="P231" s="761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</row>
    <row r="232" spans="2:16" ht="15" customHeight="1" thickBot="1">
      <c r="B232" s="170">
        <v>2000781</v>
      </c>
      <c r="C232" s="171" t="s">
        <v>62</v>
      </c>
      <c r="D232" s="172" t="s">
        <v>185</v>
      </c>
      <c r="E232" s="173" t="s">
        <v>106</v>
      </c>
      <c r="F232" s="179">
        <v>25</v>
      </c>
      <c r="G232" s="172">
        <v>30</v>
      </c>
      <c r="H232" s="180">
        <v>15</v>
      </c>
      <c r="I232" s="384">
        <f>SUM(F232:H232)</f>
        <v>70</v>
      </c>
      <c r="J232" s="353"/>
      <c r="K232" s="354"/>
      <c r="L232" s="354"/>
      <c r="M232" s="355"/>
      <c r="N232" s="554"/>
      <c r="O232" s="347"/>
      <c r="P232" s="552"/>
    </row>
    <row r="233" spans="2:16" ht="15" customHeight="1" thickBot="1">
      <c r="B233" s="731" t="s">
        <v>63</v>
      </c>
      <c r="C233" s="732"/>
      <c r="D233" s="732"/>
      <c r="E233" s="733"/>
      <c r="F233" s="260"/>
      <c r="G233" s="260"/>
      <c r="H233" s="261"/>
      <c r="I233" s="790">
        <f>I232</f>
        <v>70</v>
      </c>
      <c r="J233" s="762"/>
      <c r="K233" s="763"/>
      <c r="L233" s="763"/>
      <c r="M233" s="764"/>
      <c r="N233" s="556"/>
      <c r="O233" s="560"/>
      <c r="P233" s="561"/>
    </row>
    <row r="234" spans="2:29" ht="15" customHeight="1">
      <c r="B234" s="148">
        <v>2016238</v>
      </c>
      <c r="C234" s="149" t="s">
        <v>18</v>
      </c>
      <c r="D234" s="150" t="s">
        <v>269</v>
      </c>
      <c r="E234" s="250" t="s">
        <v>106</v>
      </c>
      <c r="F234" s="211"/>
      <c r="G234" s="172"/>
      <c r="H234" s="180"/>
      <c r="I234" s="376"/>
      <c r="J234" s="185"/>
      <c r="K234" s="172"/>
      <c r="L234" s="172"/>
      <c r="M234" s="306">
        <v>0.3333333333333333</v>
      </c>
      <c r="N234" s="557">
        <f aca="true" t="shared" si="11" ref="N234:N242">SUM(J234:M234)</f>
        <v>0.3333333333333333</v>
      </c>
      <c r="O234" s="563"/>
      <c r="P234" s="431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</row>
    <row r="235" spans="2:29" ht="15" customHeight="1">
      <c r="B235" s="156">
        <v>2014573</v>
      </c>
      <c r="C235" s="153" t="s">
        <v>20</v>
      </c>
      <c r="D235" s="147" t="s">
        <v>270</v>
      </c>
      <c r="E235" s="251" t="s">
        <v>106</v>
      </c>
      <c r="F235" s="212"/>
      <c r="G235" s="147"/>
      <c r="H235" s="157"/>
      <c r="I235" s="373"/>
      <c r="J235" s="156"/>
      <c r="K235" s="147"/>
      <c r="L235" s="147"/>
      <c r="M235" s="285">
        <v>0.3333333333333333</v>
      </c>
      <c r="N235" s="325">
        <f t="shared" si="11"/>
        <v>0.3333333333333333</v>
      </c>
      <c r="O235" s="255"/>
      <c r="P235" s="338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</row>
    <row r="236" spans="2:29" ht="15" customHeight="1">
      <c r="B236" s="152">
        <v>2014832</v>
      </c>
      <c r="C236" s="153" t="s">
        <v>14</v>
      </c>
      <c r="D236" s="147" t="s">
        <v>188</v>
      </c>
      <c r="E236" s="251" t="s">
        <v>106</v>
      </c>
      <c r="F236" s="249">
        <v>1</v>
      </c>
      <c r="G236" s="147">
        <v>1</v>
      </c>
      <c r="H236" s="157">
        <v>1</v>
      </c>
      <c r="I236" s="374">
        <f>SUM(F236:H236)</f>
        <v>3</v>
      </c>
      <c r="J236" s="156">
        <v>20</v>
      </c>
      <c r="K236" s="147">
        <v>40</v>
      </c>
      <c r="L236" s="147"/>
      <c r="M236" s="292">
        <v>5</v>
      </c>
      <c r="N236" s="558">
        <f t="shared" si="11"/>
        <v>65</v>
      </c>
      <c r="O236" s="332">
        <v>1</v>
      </c>
      <c r="P236" s="335">
        <f>SUM(O236:O236)</f>
        <v>1</v>
      </c>
      <c r="Q236" s="143"/>
      <c r="R236" s="143"/>
      <c r="S236" s="143"/>
      <c r="T236" s="143"/>
      <c r="U236" s="144"/>
      <c r="V236" s="144"/>
      <c r="W236" s="144"/>
      <c r="X236" s="144"/>
      <c r="Y236" s="144"/>
      <c r="Z236" s="144"/>
      <c r="AA236" s="144"/>
      <c r="AB236" s="144"/>
      <c r="AC236" s="144"/>
    </row>
    <row r="237" spans="2:29" ht="15" customHeight="1">
      <c r="B237" s="158">
        <v>2004499</v>
      </c>
      <c r="C237" s="153" t="s">
        <v>14</v>
      </c>
      <c r="D237" s="147" t="s">
        <v>189</v>
      </c>
      <c r="E237" s="251" t="s">
        <v>106</v>
      </c>
      <c r="F237" s="212"/>
      <c r="G237" s="147">
        <v>1</v>
      </c>
      <c r="H237" s="157">
        <v>1</v>
      </c>
      <c r="I237" s="374">
        <f>SUM(F237:H237)</f>
        <v>2</v>
      </c>
      <c r="J237" s="156"/>
      <c r="K237" s="147"/>
      <c r="L237" s="147"/>
      <c r="M237" s="285">
        <v>11.666666666666666</v>
      </c>
      <c r="N237" s="325">
        <f t="shared" si="11"/>
        <v>11.666666666666666</v>
      </c>
      <c r="O237" s="255"/>
      <c r="P237" s="496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</row>
    <row r="238" spans="2:29" ht="15" customHeight="1">
      <c r="B238" s="152">
        <v>2011631</v>
      </c>
      <c r="C238" s="153" t="s">
        <v>17</v>
      </c>
      <c r="D238" s="147" t="s">
        <v>186</v>
      </c>
      <c r="E238" s="251" t="s">
        <v>106</v>
      </c>
      <c r="F238" s="249">
        <v>40</v>
      </c>
      <c r="G238" s="147">
        <v>35</v>
      </c>
      <c r="H238" s="157">
        <v>40</v>
      </c>
      <c r="I238" s="371">
        <f>SUM(F238:H238)</f>
        <v>115</v>
      </c>
      <c r="J238" s="156"/>
      <c r="K238" s="147"/>
      <c r="L238" s="147"/>
      <c r="M238" s="204">
        <v>20</v>
      </c>
      <c r="N238" s="326">
        <f t="shared" si="11"/>
        <v>20</v>
      </c>
      <c r="O238" s="332">
        <v>30</v>
      </c>
      <c r="P238" s="335">
        <f>SUM(O238:O238)</f>
        <v>30</v>
      </c>
      <c r="Q238" s="143"/>
      <c r="R238" s="143"/>
      <c r="S238" s="143"/>
      <c r="T238" s="143"/>
      <c r="U238" s="144"/>
      <c r="V238" s="144"/>
      <c r="W238" s="144"/>
      <c r="X238" s="144"/>
      <c r="Y238" s="144"/>
      <c r="Z238" s="144"/>
      <c r="AA238" s="144"/>
      <c r="AB238" s="144"/>
      <c r="AC238" s="144"/>
    </row>
    <row r="239" spans="2:29" ht="15" customHeight="1">
      <c r="B239" s="152">
        <v>2013095</v>
      </c>
      <c r="C239" s="153" t="s">
        <v>14</v>
      </c>
      <c r="D239" s="147" t="s">
        <v>190</v>
      </c>
      <c r="E239" s="251" t="s">
        <v>106</v>
      </c>
      <c r="F239" s="249">
        <v>1</v>
      </c>
      <c r="G239" s="147"/>
      <c r="H239" s="157">
        <v>1</v>
      </c>
      <c r="I239" s="374">
        <f>SUM(F239:H239)</f>
        <v>2</v>
      </c>
      <c r="J239" s="156"/>
      <c r="K239" s="147"/>
      <c r="L239" s="147"/>
      <c r="M239" s="292">
        <v>5</v>
      </c>
      <c r="N239" s="326">
        <f t="shared" si="11"/>
        <v>5</v>
      </c>
      <c r="O239" s="255"/>
      <c r="P239" s="496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</row>
    <row r="240" spans="2:29" ht="15" customHeight="1">
      <c r="B240" s="158">
        <v>2014560</v>
      </c>
      <c r="C240" s="153" t="s">
        <v>18</v>
      </c>
      <c r="D240" s="147" t="s">
        <v>271</v>
      </c>
      <c r="E240" s="251" t="s">
        <v>106</v>
      </c>
      <c r="F240" s="212"/>
      <c r="G240" s="147"/>
      <c r="H240" s="157"/>
      <c r="I240" s="373"/>
      <c r="J240" s="156"/>
      <c r="K240" s="147"/>
      <c r="L240" s="147"/>
      <c r="M240" s="292">
        <v>5</v>
      </c>
      <c r="N240" s="558">
        <f t="shared" si="11"/>
        <v>5</v>
      </c>
      <c r="O240" s="255"/>
      <c r="P240" s="496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</row>
    <row r="241" spans="2:29" ht="15" customHeight="1">
      <c r="B241" s="158">
        <v>2012203</v>
      </c>
      <c r="C241" s="153" t="s">
        <v>14</v>
      </c>
      <c r="D241" s="147" t="s">
        <v>187</v>
      </c>
      <c r="E241" s="251" t="s">
        <v>106</v>
      </c>
      <c r="F241" s="212"/>
      <c r="G241" s="147">
        <v>30</v>
      </c>
      <c r="H241" s="157">
        <v>10</v>
      </c>
      <c r="I241" s="374">
        <f>SUM(F241:H241)</f>
        <v>40</v>
      </c>
      <c r="J241" s="156"/>
      <c r="K241" s="147"/>
      <c r="L241" s="147"/>
      <c r="M241" s="285">
        <v>11.666666666666666</v>
      </c>
      <c r="N241" s="325">
        <f t="shared" si="11"/>
        <v>11.666666666666666</v>
      </c>
      <c r="O241" s="332">
        <v>30</v>
      </c>
      <c r="P241" s="335">
        <f>SUM(O241:O241)</f>
        <v>30</v>
      </c>
      <c r="Q241" s="143"/>
      <c r="R241" s="143"/>
      <c r="S241" s="143"/>
      <c r="T241" s="143"/>
      <c r="U241" s="144"/>
      <c r="V241" s="144"/>
      <c r="W241" s="144"/>
      <c r="X241" s="144"/>
      <c r="Y241" s="144"/>
      <c r="Z241" s="144"/>
      <c r="AA241" s="144"/>
      <c r="AB241" s="144"/>
      <c r="AC241" s="144"/>
    </row>
    <row r="242" spans="2:29" ht="15" customHeight="1">
      <c r="B242" s="156">
        <v>2016225</v>
      </c>
      <c r="C242" s="153" t="s">
        <v>18</v>
      </c>
      <c r="D242" s="147" t="s">
        <v>272</v>
      </c>
      <c r="E242" s="251" t="s">
        <v>106</v>
      </c>
      <c r="F242" s="212"/>
      <c r="G242" s="147"/>
      <c r="H242" s="157"/>
      <c r="I242" s="373"/>
      <c r="J242" s="156"/>
      <c r="K242" s="147"/>
      <c r="L242" s="147"/>
      <c r="M242" s="285">
        <v>0.3333333333333333</v>
      </c>
      <c r="N242" s="325">
        <f t="shared" si="11"/>
        <v>0.3333333333333333</v>
      </c>
      <c r="O242" s="255"/>
      <c r="P242" s="338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</row>
    <row r="243" spans="2:29" ht="15" customHeight="1">
      <c r="B243" s="158">
        <v>2012193</v>
      </c>
      <c r="C243" s="153" t="s">
        <v>14</v>
      </c>
      <c r="D243" s="147" t="s">
        <v>191</v>
      </c>
      <c r="E243" s="251" t="s">
        <v>106</v>
      </c>
      <c r="F243" s="212"/>
      <c r="G243" s="147"/>
      <c r="H243" s="157">
        <v>1</v>
      </c>
      <c r="I243" s="371">
        <f>SUM(F243:H243)</f>
        <v>1</v>
      </c>
      <c r="J243" s="156"/>
      <c r="K243" s="147"/>
      <c r="L243" s="147"/>
      <c r="M243" s="204"/>
      <c r="N243" s="327"/>
      <c r="O243" s="255"/>
      <c r="P243" s="338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</row>
    <row r="244" spans="2:29" ht="15" customHeight="1">
      <c r="B244" s="158">
        <v>2014463</v>
      </c>
      <c r="C244" s="153" t="s">
        <v>18</v>
      </c>
      <c r="D244" s="147" t="s">
        <v>273</v>
      </c>
      <c r="E244" s="251" t="s">
        <v>106</v>
      </c>
      <c r="F244" s="212"/>
      <c r="G244" s="147"/>
      <c r="H244" s="157"/>
      <c r="I244" s="373"/>
      <c r="J244" s="156"/>
      <c r="K244" s="147"/>
      <c r="L244" s="147"/>
      <c r="M244" s="285">
        <v>11.666666666666666</v>
      </c>
      <c r="N244" s="325">
        <f>SUM(J244:M244)</f>
        <v>11.666666666666666</v>
      </c>
      <c r="O244" s="255"/>
      <c r="P244" s="338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</row>
    <row r="245" spans="2:29" ht="15" customHeight="1" thickBot="1">
      <c r="B245" s="287">
        <v>2014586</v>
      </c>
      <c r="C245" s="222" t="s">
        <v>20</v>
      </c>
      <c r="D245" s="165" t="s">
        <v>274</v>
      </c>
      <c r="E245" s="254" t="s">
        <v>106</v>
      </c>
      <c r="F245" s="212"/>
      <c r="G245" s="147"/>
      <c r="H245" s="157"/>
      <c r="I245" s="373"/>
      <c r="J245" s="183"/>
      <c r="K245" s="165"/>
      <c r="L245" s="165"/>
      <c r="M245" s="214">
        <v>20</v>
      </c>
      <c r="N245" s="559">
        <f>SUM(J245:M245)</f>
        <v>20</v>
      </c>
      <c r="O245" s="528"/>
      <c r="P245" s="42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</row>
    <row r="246" spans="2:29" ht="15" customHeight="1" thickBot="1">
      <c r="B246" s="731" t="s">
        <v>145</v>
      </c>
      <c r="C246" s="732"/>
      <c r="D246" s="732"/>
      <c r="E246" s="733"/>
      <c r="F246" s="259"/>
      <c r="G246" s="260"/>
      <c r="H246" s="261"/>
      <c r="I246" s="224">
        <f>SUM(I234:I245)</f>
        <v>163</v>
      </c>
      <c r="J246" s="734"/>
      <c r="K246" s="735"/>
      <c r="L246" s="735"/>
      <c r="M246" s="736"/>
      <c r="N246" s="772">
        <f>SUM(N234:N245)</f>
        <v>151</v>
      </c>
      <c r="O246" s="194"/>
      <c r="P246" s="773">
        <f>SUM(P234:P245)</f>
        <v>61</v>
      </c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</row>
    <row r="247" ht="15" customHeight="1" thickBot="1"/>
    <row r="248" spans="1:16" ht="15" customHeight="1" thickBot="1">
      <c r="A248" s="608">
        <v>17</v>
      </c>
      <c r="B248" s="748" t="s">
        <v>19</v>
      </c>
      <c r="C248" s="749"/>
      <c r="D248" s="749"/>
      <c r="E248" s="749"/>
      <c r="F248" s="749"/>
      <c r="G248" s="749"/>
      <c r="H248" s="749"/>
      <c r="I248" s="749"/>
      <c r="J248" s="749"/>
      <c r="K248" s="749"/>
      <c r="L248" s="749"/>
      <c r="M248" s="749"/>
      <c r="N248" s="749"/>
      <c r="O248" s="749"/>
      <c r="P248" s="750"/>
    </row>
    <row r="249" spans="2:20" ht="15" customHeight="1">
      <c r="B249" s="167">
        <v>2002051</v>
      </c>
      <c r="C249" s="149" t="s">
        <v>13</v>
      </c>
      <c r="D249" s="150" t="s">
        <v>192</v>
      </c>
      <c r="E249" s="250" t="s">
        <v>110</v>
      </c>
      <c r="F249" s="294">
        <v>35</v>
      </c>
      <c r="G249" s="172">
        <v>35</v>
      </c>
      <c r="H249" s="180">
        <v>40</v>
      </c>
      <c r="I249" s="383">
        <f>SUM(F249:H249)</f>
        <v>110</v>
      </c>
      <c r="J249" s="349"/>
      <c r="K249" s="350"/>
      <c r="L249" s="350"/>
      <c r="M249" s="351"/>
      <c r="N249" s="396"/>
      <c r="O249" s="345">
        <v>40</v>
      </c>
      <c r="P249" s="337">
        <f>SUM(O249:O249)</f>
        <v>40</v>
      </c>
      <c r="Q249" s="143"/>
      <c r="R249" s="143"/>
      <c r="S249" s="143"/>
      <c r="T249" s="143"/>
    </row>
    <row r="250" spans="2:20" ht="15" customHeight="1">
      <c r="B250" s="416">
        <v>2007629</v>
      </c>
      <c r="C250" s="175" t="s">
        <v>17</v>
      </c>
      <c r="D250" s="176" t="s">
        <v>193</v>
      </c>
      <c r="E250" s="251" t="s">
        <v>110</v>
      </c>
      <c r="F250" s="305"/>
      <c r="G250" s="176">
        <v>25</v>
      </c>
      <c r="H250" s="191">
        <v>25</v>
      </c>
      <c r="I250" s="371">
        <f>SUM(F250:H250)</f>
        <v>50</v>
      </c>
      <c r="J250" s="156"/>
      <c r="K250" s="147"/>
      <c r="L250" s="147"/>
      <c r="M250" s="157">
        <v>15</v>
      </c>
      <c r="N250" s="227">
        <f>SUM(J250:M250)</f>
        <v>15</v>
      </c>
      <c r="O250" s="290">
        <v>40</v>
      </c>
      <c r="P250" s="335">
        <f>SUM(O250:O250)</f>
        <v>40</v>
      </c>
      <c r="Q250" s="143"/>
      <c r="R250" s="143"/>
      <c r="S250" s="143"/>
      <c r="T250" s="143"/>
    </row>
    <row r="251" spans="2:29" ht="15" customHeight="1" thickBot="1">
      <c r="B251" s="287">
        <v>2002129</v>
      </c>
      <c r="C251" s="222" t="s">
        <v>8</v>
      </c>
      <c r="D251" s="165" t="s">
        <v>134</v>
      </c>
      <c r="E251" s="684" t="s">
        <v>110</v>
      </c>
      <c r="F251" s="249">
        <v>1</v>
      </c>
      <c r="G251" s="157">
        <v>20</v>
      </c>
      <c r="H251" s="157">
        <v>1</v>
      </c>
      <c r="I251" s="384">
        <f aca="true" t="shared" si="12" ref="I251">SUM(F251:H251)</f>
        <v>22</v>
      </c>
      <c r="J251" s="353"/>
      <c r="K251" s="354"/>
      <c r="L251" s="354"/>
      <c r="M251" s="355"/>
      <c r="N251" s="564"/>
      <c r="O251" s="356">
        <v>1</v>
      </c>
      <c r="P251" s="606">
        <f>SUM(O251:O251)</f>
        <v>1</v>
      </c>
      <c r="Q251" s="143"/>
      <c r="R251" s="143"/>
      <c r="S251" s="143"/>
      <c r="T251" s="143"/>
      <c r="U251" s="144"/>
      <c r="V251" s="144"/>
      <c r="W251" s="144" t="s">
        <v>405</v>
      </c>
      <c r="X251" s="144" t="s">
        <v>406</v>
      </c>
      <c r="Y251" s="144"/>
      <c r="Z251" s="144"/>
      <c r="AA251" s="144"/>
      <c r="AB251" s="144"/>
      <c r="AC251" s="144"/>
    </row>
    <row r="252" spans="2:29" ht="15" customHeight="1" thickBot="1">
      <c r="B252" s="259" t="s">
        <v>145</v>
      </c>
      <c r="C252" s="166"/>
      <c r="D252" s="260"/>
      <c r="E252" s="261"/>
      <c r="F252" s="743"/>
      <c r="G252" s="744"/>
      <c r="H252" s="745"/>
      <c r="I252" s="224">
        <f>SUM(I249:I251)</f>
        <v>182</v>
      </c>
      <c r="J252" s="734"/>
      <c r="K252" s="735"/>
      <c r="L252" s="735"/>
      <c r="M252" s="736"/>
      <c r="N252" s="241">
        <f>SUM(N249:N251)</f>
        <v>15</v>
      </c>
      <c r="O252" s="685"/>
      <c r="P252" s="321">
        <f>SUM(P249:P251)</f>
        <v>81</v>
      </c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</row>
    <row r="253" ht="15" customHeight="1" thickBot="1"/>
    <row r="254" spans="1:9" ht="15" customHeight="1" thickBot="1">
      <c r="A254" s="608">
        <v>18</v>
      </c>
      <c r="B254" s="740" t="s">
        <v>3</v>
      </c>
      <c r="C254" s="741"/>
      <c r="D254" s="741"/>
      <c r="E254" s="741"/>
      <c r="F254" s="741"/>
      <c r="G254" s="741"/>
      <c r="H254" s="741"/>
      <c r="I254" s="742"/>
    </row>
    <row r="255" spans="2:29" ht="15" customHeight="1">
      <c r="B255" s="170">
        <v>2010852</v>
      </c>
      <c r="C255" s="171" t="s">
        <v>0</v>
      </c>
      <c r="D255" s="172" t="s">
        <v>196</v>
      </c>
      <c r="E255" s="173" t="s">
        <v>115</v>
      </c>
      <c r="F255" s="185"/>
      <c r="G255" s="180">
        <v>25</v>
      </c>
      <c r="H255" s="180"/>
      <c r="I255" s="370">
        <f>SUM(F255:H255)</f>
        <v>25</v>
      </c>
      <c r="J255" s="144"/>
      <c r="K255" s="144"/>
      <c r="L255" s="144"/>
      <c r="M255" s="18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</row>
    <row r="256" spans="2:29" ht="15" customHeight="1">
      <c r="B256" s="158">
        <v>2001227</v>
      </c>
      <c r="C256" s="153" t="s">
        <v>0</v>
      </c>
      <c r="D256" s="147" t="s">
        <v>201</v>
      </c>
      <c r="E256" s="251" t="s">
        <v>109</v>
      </c>
      <c r="F256" s="249">
        <f>40/2</f>
        <v>20</v>
      </c>
      <c r="G256" s="147">
        <f>35/2</f>
        <v>17.5</v>
      </c>
      <c r="H256" s="204"/>
      <c r="I256" s="379">
        <f>SUM(F256:H256)</f>
        <v>37.5</v>
      </c>
      <c r="Q256" s="144"/>
      <c r="R256" s="144"/>
      <c r="S256" s="144"/>
      <c r="T256" s="144"/>
      <c r="U256" s="144"/>
      <c r="V256" s="144"/>
      <c r="X256" s="144" t="s">
        <v>419</v>
      </c>
      <c r="Y256" s="144"/>
      <c r="Z256" s="144">
        <f>75/2</f>
        <v>37.5</v>
      </c>
      <c r="AA256" s="144"/>
      <c r="AB256" s="144">
        <f>2.68*37.5</f>
        <v>100.5</v>
      </c>
      <c r="AC256" s="144"/>
    </row>
    <row r="257" spans="2:29" ht="15" customHeight="1" thickBot="1">
      <c r="B257" s="158">
        <v>2001230</v>
      </c>
      <c r="C257" s="153" t="s">
        <v>0</v>
      </c>
      <c r="D257" s="147" t="s">
        <v>197</v>
      </c>
      <c r="E257" s="154" t="s">
        <v>115</v>
      </c>
      <c r="F257" s="156"/>
      <c r="G257" s="157"/>
      <c r="H257" s="157">
        <v>15</v>
      </c>
      <c r="I257" s="378">
        <f>SUM(F257:H257)</f>
        <v>15</v>
      </c>
      <c r="J257" s="144"/>
      <c r="K257" s="144"/>
      <c r="L257" s="144"/>
      <c r="M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</row>
    <row r="258" spans="2:29" ht="15" customHeight="1" thickBot="1">
      <c r="B258" s="731" t="s">
        <v>63</v>
      </c>
      <c r="C258" s="732"/>
      <c r="D258" s="732"/>
      <c r="E258" s="733"/>
      <c r="F258" s="744"/>
      <c r="G258" s="744"/>
      <c r="H258" s="745"/>
      <c r="I258" s="224">
        <f>SUM(I255:I257)</f>
        <v>77.5</v>
      </c>
      <c r="J258" s="144"/>
      <c r="K258" s="144"/>
      <c r="L258" s="144"/>
      <c r="M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</row>
    <row r="259" spans="2:29" ht="15" customHeight="1">
      <c r="B259" s="174">
        <v>2001191</v>
      </c>
      <c r="C259" s="171" t="s">
        <v>8</v>
      </c>
      <c r="D259" s="172" t="s">
        <v>194</v>
      </c>
      <c r="E259" s="632" t="s">
        <v>115</v>
      </c>
      <c r="F259" s="185"/>
      <c r="G259" s="180">
        <v>3</v>
      </c>
      <c r="H259" s="180">
        <v>50</v>
      </c>
      <c r="I259" s="379">
        <f>SUM(F259:H259)</f>
        <v>53</v>
      </c>
      <c r="J259" s="144"/>
      <c r="K259" s="144"/>
      <c r="L259" s="144"/>
      <c r="M259" s="144"/>
      <c r="Q259" s="144"/>
      <c r="R259" s="144"/>
      <c r="S259" s="144"/>
      <c r="T259" s="144"/>
      <c r="U259" s="144"/>
      <c r="V259" s="144"/>
      <c r="W259" s="144"/>
      <c r="X259" s="144" t="s">
        <v>406</v>
      </c>
      <c r="Y259" s="144"/>
      <c r="Z259" s="144"/>
      <c r="AA259" s="144"/>
      <c r="AB259" s="144"/>
      <c r="AC259" s="144"/>
    </row>
    <row r="260" spans="2:29" ht="15" customHeight="1" thickBot="1">
      <c r="B260" s="181">
        <v>2001188</v>
      </c>
      <c r="C260" s="160" t="s">
        <v>8</v>
      </c>
      <c r="D260" s="161" t="s">
        <v>195</v>
      </c>
      <c r="E260" s="633" t="s">
        <v>115</v>
      </c>
      <c r="F260" s="183"/>
      <c r="G260" s="165">
        <v>25</v>
      </c>
      <c r="H260" s="164">
        <v>5</v>
      </c>
      <c r="I260" s="372">
        <f>SUM(F260:H260)</f>
        <v>30</v>
      </c>
      <c r="J260" s="144"/>
      <c r="K260" s="144"/>
      <c r="L260" s="144"/>
      <c r="M260" s="144"/>
      <c r="Q260" s="144"/>
      <c r="R260" s="144"/>
      <c r="S260" s="144"/>
      <c r="T260" s="144"/>
      <c r="U260" s="144"/>
      <c r="V260" s="144"/>
      <c r="W260" s="144"/>
      <c r="X260" s="144" t="s">
        <v>410</v>
      </c>
      <c r="Y260" s="144"/>
      <c r="Z260" s="144"/>
      <c r="AA260" s="144"/>
      <c r="AB260" s="144"/>
      <c r="AC260" s="144"/>
    </row>
    <row r="261" spans="2:29" ht="15" customHeight="1" thickBot="1">
      <c r="B261" s="731" t="s">
        <v>145</v>
      </c>
      <c r="C261" s="732"/>
      <c r="D261" s="732"/>
      <c r="E261" s="733"/>
      <c r="F261" s="744"/>
      <c r="G261" s="744"/>
      <c r="H261" s="745"/>
      <c r="I261" s="224">
        <f>SUM(I259:I260)</f>
        <v>83</v>
      </c>
      <c r="J261" s="144"/>
      <c r="K261" s="144"/>
      <c r="L261" s="144"/>
      <c r="M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</row>
    <row r="262" ht="15" customHeight="1" thickBot="1">
      <c r="C262" s="418"/>
    </row>
    <row r="263" spans="1:14" ht="15" customHeight="1" thickBot="1">
      <c r="A263" s="608">
        <v>19</v>
      </c>
      <c r="B263" s="740" t="s">
        <v>7</v>
      </c>
      <c r="C263" s="741"/>
      <c r="D263" s="741"/>
      <c r="E263" s="741"/>
      <c r="F263" s="741"/>
      <c r="G263" s="741"/>
      <c r="H263" s="741"/>
      <c r="I263" s="741"/>
      <c r="J263" s="741"/>
      <c r="K263" s="741"/>
      <c r="L263" s="741"/>
      <c r="M263" s="741"/>
      <c r="N263" s="742"/>
    </row>
    <row r="264" spans="2:29" ht="15" customHeight="1" thickBot="1">
      <c r="B264" s="174">
        <v>2000600</v>
      </c>
      <c r="C264" s="171" t="s">
        <v>0</v>
      </c>
      <c r="D264" s="172" t="s">
        <v>198</v>
      </c>
      <c r="E264" s="173" t="s">
        <v>111</v>
      </c>
      <c r="F264" s="179">
        <v>30</v>
      </c>
      <c r="G264" s="172"/>
      <c r="H264" s="180"/>
      <c r="I264" s="379">
        <f>SUM(F264:H264)</f>
        <v>30</v>
      </c>
      <c r="J264" s="309">
        <v>20</v>
      </c>
      <c r="K264" s="177"/>
      <c r="L264" s="177"/>
      <c r="M264" s="186"/>
      <c r="N264" s="241">
        <f>SUM(J264:M264)</f>
        <v>20</v>
      </c>
      <c r="O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</row>
    <row r="265" spans="2:29" ht="15" customHeight="1" thickBot="1">
      <c r="B265" s="259" t="s">
        <v>63</v>
      </c>
      <c r="C265" s="166"/>
      <c r="D265" s="260"/>
      <c r="E265" s="261"/>
      <c r="F265" s="743"/>
      <c r="G265" s="744"/>
      <c r="H265" s="745"/>
      <c r="I265" s="224">
        <f>SUM(I264)</f>
        <v>30</v>
      </c>
      <c r="J265" s="759"/>
      <c r="K265" s="759"/>
      <c r="L265" s="759"/>
      <c r="M265" s="759"/>
      <c r="N265" s="241">
        <f>N264</f>
        <v>20</v>
      </c>
      <c r="O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</row>
    <row r="266" spans="2:29" ht="15" customHeight="1" thickBot="1">
      <c r="B266" s="159">
        <v>2000875</v>
      </c>
      <c r="C266" s="160" t="s">
        <v>13</v>
      </c>
      <c r="D266" s="161" t="s">
        <v>199</v>
      </c>
      <c r="E266" s="162" t="s">
        <v>111</v>
      </c>
      <c r="F266" s="163">
        <v>40</v>
      </c>
      <c r="G266" s="165">
        <v>40</v>
      </c>
      <c r="H266" s="164">
        <v>45</v>
      </c>
      <c r="I266" s="371">
        <f>SUM(F266:H266)</f>
        <v>125</v>
      </c>
      <c r="J266" s="309"/>
      <c r="K266" s="177"/>
      <c r="L266" s="177"/>
      <c r="M266" s="200"/>
      <c r="N266" s="392"/>
      <c r="O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</row>
    <row r="267" spans="2:29" ht="15" customHeight="1" thickBot="1">
      <c r="B267" s="259" t="s">
        <v>145</v>
      </c>
      <c r="C267" s="166"/>
      <c r="D267" s="260"/>
      <c r="E267" s="261"/>
      <c r="F267" s="743"/>
      <c r="G267" s="744"/>
      <c r="H267" s="745"/>
      <c r="I267" s="224">
        <f>I266</f>
        <v>125</v>
      </c>
      <c r="J267" s="758"/>
      <c r="K267" s="758"/>
      <c r="L267" s="758"/>
      <c r="M267" s="758"/>
      <c r="N267" s="392"/>
      <c r="O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</row>
    <row r="268" ht="15" customHeight="1" thickBot="1"/>
    <row r="269" spans="1:29" ht="15" customHeight="1" thickBot="1">
      <c r="A269" s="608">
        <v>20</v>
      </c>
      <c r="B269" s="748" t="s">
        <v>257</v>
      </c>
      <c r="C269" s="749"/>
      <c r="D269" s="749"/>
      <c r="E269" s="749"/>
      <c r="F269" s="749"/>
      <c r="G269" s="749"/>
      <c r="H269" s="749"/>
      <c r="I269" s="749"/>
      <c r="J269" s="749"/>
      <c r="K269" s="749"/>
      <c r="L269" s="749"/>
      <c r="M269" s="749"/>
      <c r="N269" s="750"/>
      <c r="O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</row>
    <row r="270" spans="2:29" ht="15" customHeight="1" thickBot="1">
      <c r="B270" s="308">
        <v>2005317</v>
      </c>
      <c r="C270" s="146" t="s">
        <v>8</v>
      </c>
      <c r="D270" s="177" t="s">
        <v>260</v>
      </c>
      <c r="E270" s="198" t="s">
        <v>261</v>
      </c>
      <c r="F270" s="199"/>
      <c r="G270" s="177"/>
      <c r="H270" s="186"/>
      <c r="I270" s="369"/>
      <c r="J270" s="309"/>
      <c r="K270" s="177"/>
      <c r="L270" s="177">
        <v>15</v>
      </c>
      <c r="M270" s="186"/>
      <c r="N270" s="241">
        <f>SUM(J270:M270)</f>
        <v>15</v>
      </c>
      <c r="O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</row>
    <row r="271" spans="2:29" ht="15" customHeight="1" thickBot="1">
      <c r="B271" s="257" t="s">
        <v>145</v>
      </c>
      <c r="C271" s="419"/>
      <c r="D271" s="258"/>
      <c r="E271" s="323"/>
      <c r="F271" s="743"/>
      <c r="G271" s="744"/>
      <c r="H271" s="745"/>
      <c r="I271" s="380"/>
      <c r="J271" s="757"/>
      <c r="K271" s="758"/>
      <c r="L271" s="758"/>
      <c r="M271" s="758"/>
      <c r="N271" s="776">
        <f>N270</f>
        <v>15</v>
      </c>
      <c r="O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</row>
    <row r="272" ht="15" customHeight="1" thickBot="1"/>
    <row r="273" spans="1:29" ht="15" customHeight="1" thickBot="1">
      <c r="A273" s="608">
        <v>22</v>
      </c>
      <c r="B273" s="740" t="s">
        <v>34</v>
      </c>
      <c r="C273" s="741"/>
      <c r="D273" s="741"/>
      <c r="E273" s="741"/>
      <c r="F273" s="741"/>
      <c r="G273" s="741"/>
      <c r="H273" s="741"/>
      <c r="I273" s="741"/>
      <c r="J273" s="741"/>
      <c r="K273" s="741"/>
      <c r="L273" s="741"/>
      <c r="M273" s="741"/>
      <c r="N273" s="741"/>
      <c r="O273" s="741"/>
      <c r="P273" s="741"/>
      <c r="Q273" s="741"/>
      <c r="R273" s="741"/>
      <c r="S273" s="741"/>
      <c r="T273" s="741"/>
      <c r="U273" s="741"/>
      <c r="V273" s="741"/>
      <c r="W273" s="742"/>
      <c r="X273" s="144"/>
      <c r="Y273" s="144"/>
      <c r="Z273" s="144"/>
      <c r="AA273" s="144"/>
      <c r="AB273" s="144"/>
      <c r="AC273" s="144"/>
    </row>
    <row r="274" spans="2:29" ht="15" customHeight="1" thickBot="1">
      <c r="B274" s="152">
        <v>2010496</v>
      </c>
      <c r="C274" s="153" t="s">
        <v>0</v>
      </c>
      <c r="D274" s="147" t="s">
        <v>368</v>
      </c>
      <c r="E274" s="251" t="s">
        <v>259</v>
      </c>
      <c r="F274" s="192"/>
      <c r="G274" s="161"/>
      <c r="H274" s="303"/>
      <c r="I274" s="677"/>
      <c r="J274" s="265"/>
      <c r="K274" s="161"/>
      <c r="L274" s="161"/>
      <c r="M274" s="193"/>
      <c r="N274" s="262"/>
      <c r="O274" s="503"/>
      <c r="P274" s="401"/>
      <c r="Q274" s="573"/>
      <c r="R274" s="469"/>
      <c r="S274" s="469"/>
      <c r="T274" s="469"/>
      <c r="U274" s="469"/>
      <c r="V274" s="574">
        <v>5</v>
      </c>
      <c r="W274" s="516">
        <v>5</v>
      </c>
      <c r="X274" s="144"/>
      <c r="Y274" s="144"/>
      <c r="Z274" s="144"/>
      <c r="AA274" s="144"/>
      <c r="AB274" s="144"/>
      <c r="AC274" s="144"/>
    </row>
    <row r="275" spans="2:29" ht="15" customHeight="1" thickBot="1">
      <c r="B275" s="731" t="s">
        <v>63</v>
      </c>
      <c r="C275" s="732"/>
      <c r="D275" s="732"/>
      <c r="E275" s="733"/>
      <c r="F275" s="199"/>
      <c r="G275" s="177"/>
      <c r="H275" s="200"/>
      <c r="I275" s="369"/>
      <c r="J275" s="309"/>
      <c r="K275" s="177"/>
      <c r="L275" s="177"/>
      <c r="M275" s="186"/>
      <c r="N275" s="241"/>
      <c r="O275" s="678"/>
      <c r="P275" s="679"/>
      <c r="Q275" s="734"/>
      <c r="R275" s="735"/>
      <c r="S275" s="735"/>
      <c r="T275" s="735"/>
      <c r="U275" s="735"/>
      <c r="V275" s="736"/>
      <c r="W275" s="368">
        <f>W274</f>
        <v>5</v>
      </c>
      <c r="X275" s="144"/>
      <c r="Y275" s="144"/>
      <c r="Z275" s="144"/>
      <c r="AA275" s="144"/>
      <c r="AB275" s="144"/>
      <c r="AC275" s="144"/>
    </row>
    <row r="276" spans="2:29" ht="15" customHeight="1">
      <c r="B276" s="170">
        <v>2013480</v>
      </c>
      <c r="C276" s="171" t="s">
        <v>20</v>
      </c>
      <c r="D276" s="172" t="s">
        <v>366</v>
      </c>
      <c r="E276" s="253" t="s">
        <v>259</v>
      </c>
      <c r="F276" s="185"/>
      <c r="G276" s="172"/>
      <c r="H276" s="202"/>
      <c r="I276" s="676"/>
      <c r="J276" s="211"/>
      <c r="K276" s="172"/>
      <c r="L276" s="172"/>
      <c r="M276" s="180"/>
      <c r="N276" s="247"/>
      <c r="O276" s="522"/>
      <c r="P276" s="406"/>
      <c r="Q276" s="570">
        <v>2</v>
      </c>
      <c r="R276" s="571"/>
      <c r="S276" s="571">
        <v>50</v>
      </c>
      <c r="T276" s="571">
        <v>2</v>
      </c>
      <c r="U276" s="571">
        <v>2</v>
      </c>
      <c r="V276" s="572">
        <v>2</v>
      </c>
      <c r="W276" s="435">
        <v>58</v>
      </c>
      <c r="X276" s="144"/>
      <c r="Y276" s="144"/>
      <c r="Z276" s="144"/>
      <c r="AA276" s="144"/>
      <c r="AB276" s="144"/>
      <c r="AC276" s="144"/>
    </row>
    <row r="277" spans="2:29" ht="15" customHeight="1">
      <c r="B277" s="152">
        <v>2015080</v>
      </c>
      <c r="C277" s="153" t="s">
        <v>83</v>
      </c>
      <c r="D277" s="147" t="s">
        <v>367</v>
      </c>
      <c r="E277" s="251" t="s">
        <v>259</v>
      </c>
      <c r="F277" s="156"/>
      <c r="G277" s="147"/>
      <c r="H277" s="204"/>
      <c r="I277" s="373"/>
      <c r="J277" s="212"/>
      <c r="K277" s="147"/>
      <c r="L277" s="147"/>
      <c r="M277" s="157"/>
      <c r="N277" s="227"/>
      <c r="O277" s="494"/>
      <c r="P277" s="339"/>
      <c r="Q277" s="279">
        <v>2</v>
      </c>
      <c r="R277" s="280"/>
      <c r="S277" s="280"/>
      <c r="T277" s="280"/>
      <c r="U277" s="280"/>
      <c r="V277" s="275">
        <v>2</v>
      </c>
      <c r="W277" s="425">
        <v>4</v>
      </c>
      <c r="X277" s="144"/>
      <c r="Y277" s="144"/>
      <c r="Z277" s="144"/>
      <c r="AA277" s="144"/>
      <c r="AB277" s="144"/>
      <c r="AC277" s="144"/>
    </row>
    <row r="278" spans="2:29" ht="15" customHeight="1">
      <c r="B278" s="152">
        <v>2015763</v>
      </c>
      <c r="C278" s="153" t="s">
        <v>82</v>
      </c>
      <c r="D278" s="147" t="s">
        <v>374</v>
      </c>
      <c r="E278" s="251" t="s">
        <v>259</v>
      </c>
      <c r="F278" s="156"/>
      <c r="G278" s="147"/>
      <c r="H278" s="204"/>
      <c r="I278" s="373"/>
      <c r="J278" s="212"/>
      <c r="K278" s="147"/>
      <c r="L278" s="147"/>
      <c r="M278" s="157"/>
      <c r="N278" s="227"/>
      <c r="O278" s="494"/>
      <c r="P278" s="339"/>
      <c r="Q278" s="279"/>
      <c r="R278" s="280"/>
      <c r="S278" s="280">
        <v>2</v>
      </c>
      <c r="T278" s="280"/>
      <c r="U278" s="280"/>
      <c r="V278" s="275"/>
      <c r="W278" s="425">
        <v>2</v>
      </c>
      <c r="X278" s="144"/>
      <c r="Y278" s="144"/>
      <c r="Z278" s="144"/>
      <c r="AA278" s="144"/>
      <c r="AB278" s="144"/>
      <c r="AC278" s="144"/>
    </row>
    <row r="279" spans="2:29" ht="15" customHeight="1">
      <c r="B279" s="152">
        <v>2013419</v>
      </c>
      <c r="C279" s="153" t="s">
        <v>82</v>
      </c>
      <c r="D279" s="147" t="s">
        <v>370</v>
      </c>
      <c r="E279" s="251" t="s">
        <v>259</v>
      </c>
      <c r="F279" s="156"/>
      <c r="G279" s="147"/>
      <c r="H279" s="204"/>
      <c r="I279" s="373"/>
      <c r="J279" s="212"/>
      <c r="K279" s="147"/>
      <c r="L279" s="147"/>
      <c r="M279" s="157"/>
      <c r="N279" s="227"/>
      <c r="O279" s="494"/>
      <c r="P279" s="339"/>
      <c r="Q279" s="279">
        <v>2</v>
      </c>
      <c r="R279" s="280"/>
      <c r="S279" s="280"/>
      <c r="T279" s="280"/>
      <c r="U279" s="280"/>
      <c r="V279" s="275">
        <v>2</v>
      </c>
      <c r="W279" s="425">
        <v>4</v>
      </c>
      <c r="X279" s="144"/>
      <c r="Y279" s="144"/>
      <c r="Z279" s="144"/>
      <c r="AA279" s="144"/>
      <c r="AB279" s="144"/>
      <c r="AC279" s="144"/>
    </row>
    <row r="280" spans="2:29" ht="15" customHeight="1">
      <c r="B280" s="152">
        <v>2015051</v>
      </c>
      <c r="C280" s="153" t="s">
        <v>82</v>
      </c>
      <c r="D280" s="147" t="s">
        <v>372</v>
      </c>
      <c r="E280" s="251" t="s">
        <v>259</v>
      </c>
      <c r="F280" s="156"/>
      <c r="G280" s="147"/>
      <c r="H280" s="204"/>
      <c r="I280" s="373"/>
      <c r="J280" s="212"/>
      <c r="K280" s="147"/>
      <c r="L280" s="147"/>
      <c r="M280" s="157"/>
      <c r="N280" s="227"/>
      <c r="O280" s="494"/>
      <c r="P280" s="339"/>
      <c r="Q280" s="279">
        <v>2</v>
      </c>
      <c r="R280" s="280"/>
      <c r="S280" s="280"/>
      <c r="T280" s="280"/>
      <c r="U280" s="280"/>
      <c r="V280" s="275">
        <v>2</v>
      </c>
      <c r="W280" s="425">
        <v>4</v>
      </c>
      <c r="X280" s="144"/>
      <c r="Y280" s="144"/>
      <c r="Z280" s="144"/>
      <c r="AA280" s="144"/>
      <c r="AB280" s="144"/>
      <c r="AC280" s="144"/>
    </row>
    <row r="281" spans="2:29" ht="15" customHeight="1">
      <c r="B281" s="152">
        <v>2015093</v>
      </c>
      <c r="C281" s="153" t="s">
        <v>82</v>
      </c>
      <c r="D281" s="147" t="s">
        <v>369</v>
      </c>
      <c r="E281" s="251" t="s">
        <v>259</v>
      </c>
      <c r="F281" s="156"/>
      <c r="G281" s="147"/>
      <c r="H281" s="204"/>
      <c r="I281" s="373"/>
      <c r="J281" s="212"/>
      <c r="K281" s="147"/>
      <c r="L281" s="147"/>
      <c r="M281" s="157"/>
      <c r="N281" s="227"/>
      <c r="O281" s="494"/>
      <c r="P281" s="339"/>
      <c r="Q281" s="279">
        <v>2</v>
      </c>
      <c r="R281" s="280"/>
      <c r="S281" s="280">
        <v>2</v>
      </c>
      <c r="T281" s="280">
        <v>2</v>
      </c>
      <c r="U281" s="280">
        <v>2</v>
      </c>
      <c r="V281" s="275">
        <v>2</v>
      </c>
      <c r="W281" s="425">
        <v>10</v>
      </c>
      <c r="X281" s="144"/>
      <c r="Y281" s="144"/>
      <c r="Z281" s="144"/>
      <c r="AA281" s="144"/>
      <c r="AB281" s="144"/>
      <c r="AC281" s="144"/>
    </row>
    <row r="282" spans="2:29" ht="15" customHeight="1">
      <c r="B282" s="152">
        <v>2015077</v>
      </c>
      <c r="C282" s="153" t="s">
        <v>82</v>
      </c>
      <c r="D282" s="147" t="s">
        <v>373</v>
      </c>
      <c r="E282" s="251" t="s">
        <v>259</v>
      </c>
      <c r="F282" s="156"/>
      <c r="G282" s="147"/>
      <c r="H282" s="204"/>
      <c r="I282" s="373"/>
      <c r="J282" s="212"/>
      <c r="K282" s="147"/>
      <c r="L282" s="147"/>
      <c r="M282" s="157"/>
      <c r="N282" s="227"/>
      <c r="O282" s="494"/>
      <c r="P282" s="339"/>
      <c r="Q282" s="279"/>
      <c r="R282" s="280"/>
      <c r="S282" s="280">
        <v>2</v>
      </c>
      <c r="T282" s="280"/>
      <c r="U282" s="280"/>
      <c r="V282" s="275"/>
      <c r="W282" s="425">
        <v>2</v>
      </c>
      <c r="X282" s="144"/>
      <c r="Y282" s="144"/>
      <c r="Z282" s="144"/>
      <c r="AA282" s="144"/>
      <c r="AB282" s="144"/>
      <c r="AC282" s="144"/>
    </row>
    <row r="283" spans="2:29" ht="15" customHeight="1">
      <c r="B283" s="152">
        <v>2015035</v>
      </c>
      <c r="C283" s="153" t="s">
        <v>82</v>
      </c>
      <c r="D283" s="147" t="s">
        <v>371</v>
      </c>
      <c r="E283" s="251" t="s">
        <v>259</v>
      </c>
      <c r="F283" s="156"/>
      <c r="G283" s="147"/>
      <c r="H283" s="204"/>
      <c r="I283" s="373"/>
      <c r="J283" s="212"/>
      <c r="K283" s="147"/>
      <c r="L283" s="147"/>
      <c r="M283" s="157"/>
      <c r="N283" s="227"/>
      <c r="O283" s="494"/>
      <c r="P283" s="339"/>
      <c r="Q283" s="279">
        <v>2</v>
      </c>
      <c r="R283" s="280"/>
      <c r="S283" s="280"/>
      <c r="T283" s="280"/>
      <c r="U283" s="280"/>
      <c r="V283" s="275">
        <v>2</v>
      </c>
      <c r="W283" s="425">
        <v>4</v>
      </c>
      <c r="X283" s="144"/>
      <c r="Y283" s="144"/>
      <c r="Z283" s="144"/>
      <c r="AA283" s="144"/>
      <c r="AB283" s="144"/>
      <c r="AC283" s="144"/>
    </row>
    <row r="284" spans="2:29" ht="15" customHeight="1">
      <c r="B284" s="152">
        <v>2002572</v>
      </c>
      <c r="C284" s="153" t="s">
        <v>14</v>
      </c>
      <c r="D284" s="147" t="s">
        <v>375</v>
      </c>
      <c r="E284" s="251" t="s">
        <v>259</v>
      </c>
      <c r="F284" s="156"/>
      <c r="G284" s="147"/>
      <c r="H284" s="204"/>
      <c r="I284" s="373"/>
      <c r="J284" s="212"/>
      <c r="K284" s="147"/>
      <c r="L284" s="147"/>
      <c r="M284" s="157"/>
      <c r="N284" s="227"/>
      <c r="O284" s="494"/>
      <c r="P284" s="335"/>
      <c r="Q284" s="279"/>
      <c r="R284" s="280"/>
      <c r="S284" s="280">
        <v>35</v>
      </c>
      <c r="T284" s="280"/>
      <c r="U284" s="280"/>
      <c r="V284" s="275"/>
      <c r="W284" s="425">
        <v>35</v>
      </c>
      <c r="X284" s="144"/>
      <c r="Y284" s="144"/>
      <c r="Z284" s="144"/>
      <c r="AA284" s="144"/>
      <c r="AB284" s="144"/>
      <c r="AC284" s="144"/>
    </row>
    <row r="285" spans="2:29" ht="15" customHeight="1">
      <c r="B285" s="152">
        <v>2002637</v>
      </c>
      <c r="C285" s="153" t="s">
        <v>14</v>
      </c>
      <c r="D285" s="147" t="s">
        <v>290</v>
      </c>
      <c r="E285" s="251" t="s">
        <v>259</v>
      </c>
      <c r="F285" s="156"/>
      <c r="G285" s="147"/>
      <c r="H285" s="204"/>
      <c r="I285" s="373"/>
      <c r="J285" s="212"/>
      <c r="K285" s="147"/>
      <c r="L285" s="147"/>
      <c r="M285" s="157"/>
      <c r="N285" s="227"/>
      <c r="O285" s="494">
        <v>1</v>
      </c>
      <c r="P285" s="335">
        <f>SUM(O285:O285)</f>
        <v>1</v>
      </c>
      <c r="Q285" s="279"/>
      <c r="R285" s="280"/>
      <c r="S285" s="280">
        <v>40</v>
      </c>
      <c r="T285" s="280"/>
      <c r="U285" s="280"/>
      <c r="V285" s="275">
        <v>1</v>
      </c>
      <c r="W285" s="425">
        <v>41</v>
      </c>
      <c r="X285" s="144"/>
      <c r="Y285" s="144"/>
      <c r="Z285" s="144"/>
      <c r="AA285" s="144"/>
      <c r="AB285" s="144"/>
      <c r="AC285" s="144"/>
    </row>
    <row r="286" spans="2:29" ht="15" customHeight="1">
      <c r="B286" s="152">
        <v>2008440</v>
      </c>
      <c r="C286" s="153" t="s">
        <v>14</v>
      </c>
      <c r="D286" s="147" t="s">
        <v>376</v>
      </c>
      <c r="E286" s="251" t="s">
        <v>259</v>
      </c>
      <c r="F286" s="156"/>
      <c r="G286" s="147"/>
      <c r="H286" s="204"/>
      <c r="I286" s="373"/>
      <c r="J286" s="212"/>
      <c r="K286" s="147"/>
      <c r="L286" s="147"/>
      <c r="M286" s="157"/>
      <c r="N286" s="227"/>
      <c r="O286" s="494"/>
      <c r="P286" s="335"/>
      <c r="Q286" s="279"/>
      <c r="R286" s="280"/>
      <c r="S286" s="280">
        <v>20</v>
      </c>
      <c r="T286" s="280"/>
      <c r="U286" s="280"/>
      <c r="V286" s="275">
        <v>1</v>
      </c>
      <c r="W286" s="425">
        <v>21</v>
      </c>
      <c r="X286" s="144"/>
      <c r="Y286" s="144"/>
      <c r="Z286" s="144"/>
      <c r="AA286" s="144"/>
      <c r="AB286" s="144"/>
      <c r="AC286" s="144"/>
    </row>
    <row r="287" spans="2:29" ht="15" customHeight="1">
      <c r="B287" s="413">
        <v>2002695</v>
      </c>
      <c r="C287" s="153" t="s">
        <v>14</v>
      </c>
      <c r="D287" s="147" t="s">
        <v>258</v>
      </c>
      <c r="E287" s="251" t="s">
        <v>259</v>
      </c>
      <c r="F287" s="156"/>
      <c r="G287" s="147"/>
      <c r="H287" s="204"/>
      <c r="I287" s="373"/>
      <c r="J287" s="212"/>
      <c r="K287" s="147"/>
      <c r="L287" s="147">
        <v>30</v>
      </c>
      <c r="M287" s="157"/>
      <c r="N287" s="227">
        <f>SUM(J287:M287)</f>
        <v>30</v>
      </c>
      <c r="O287" s="494">
        <v>1</v>
      </c>
      <c r="P287" s="335">
        <f>SUM(O287:O287)</f>
        <v>1</v>
      </c>
      <c r="Q287" s="279">
        <v>1</v>
      </c>
      <c r="R287" s="280"/>
      <c r="S287" s="280">
        <v>50</v>
      </c>
      <c r="T287" s="280">
        <v>3</v>
      </c>
      <c r="U287" s="280"/>
      <c r="V287" s="275">
        <v>5</v>
      </c>
      <c r="W287" s="425">
        <v>59</v>
      </c>
      <c r="X287" s="144"/>
      <c r="Y287" s="144"/>
      <c r="Z287" s="144"/>
      <c r="AA287" s="144"/>
      <c r="AB287" s="144"/>
      <c r="AC287" s="144"/>
    </row>
    <row r="288" spans="2:29" ht="15" customHeight="1">
      <c r="B288" s="152">
        <v>2002598</v>
      </c>
      <c r="C288" s="153" t="s">
        <v>18</v>
      </c>
      <c r="D288" s="147" t="s">
        <v>377</v>
      </c>
      <c r="E288" s="251" t="s">
        <v>259</v>
      </c>
      <c r="F288" s="156"/>
      <c r="G288" s="147"/>
      <c r="H288" s="204"/>
      <c r="I288" s="373"/>
      <c r="J288" s="212"/>
      <c r="K288" s="147"/>
      <c r="L288" s="147"/>
      <c r="M288" s="157"/>
      <c r="N288" s="227"/>
      <c r="O288" s="494"/>
      <c r="P288" s="339"/>
      <c r="Q288" s="279">
        <v>2</v>
      </c>
      <c r="R288" s="280"/>
      <c r="S288" s="280">
        <v>2</v>
      </c>
      <c r="T288" s="280">
        <v>2</v>
      </c>
      <c r="U288" s="280">
        <v>2</v>
      </c>
      <c r="V288" s="275">
        <v>2</v>
      </c>
      <c r="W288" s="425">
        <v>10</v>
      </c>
      <c r="X288" s="144"/>
      <c r="Y288" s="144"/>
      <c r="Z288" s="144"/>
      <c r="AA288" s="144"/>
      <c r="AB288" s="144"/>
      <c r="AC288" s="144"/>
    </row>
    <row r="289" spans="2:29" ht="15" customHeight="1">
      <c r="B289" s="152">
        <v>2008657</v>
      </c>
      <c r="C289" s="153" t="s">
        <v>18</v>
      </c>
      <c r="D289" s="147" t="s">
        <v>378</v>
      </c>
      <c r="E289" s="251" t="s">
        <v>259</v>
      </c>
      <c r="F289" s="156"/>
      <c r="G289" s="147"/>
      <c r="H289" s="204"/>
      <c r="I289" s="373"/>
      <c r="J289" s="212"/>
      <c r="K289" s="147"/>
      <c r="L289" s="147"/>
      <c r="M289" s="157"/>
      <c r="N289" s="227"/>
      <c r="O289" s="494"/>
      <c r="P289" s="339"/>
      <c r="Q289" s="279">
        <v>2</v>
      </c>
      <c r="R289" s="280"/>
      <c r="S289" s="280">
        <v>2</v>
      </c>
      <c r="T289" s="280"/>
      <c r="U289" s="280"/>
      <c r="V289" s="275">
        <v>2</v>
      </c>
      <c r="W289" s="425">
        <v>6</v>
      </c>
      <c r="X289" s="144"/>
      <c r="Y289" s="144"/>
      <c r="Z289" s="144"/>
      <c r="AA289" s="144"/>
      <c r="AB289" s="144"/>
      <c r="AC289" s="144"/>
    </row>
    <row r="290" spans="2:29" ht="15" customHeight="1">
      <c r="B290" s="152">
        <v>2010580</v>
      </c>
      <c r="C290" s="153" t="s">
        <v>79</v>
      </c>
      <c r="D290" s="147" t="s">
        <v>380</v>
      </c>
      <c r="E290" s="251" t="s">
        <v>259</v>
      </c>
      <c r="F290" s="156"/>
      <c r="G290" s="147"/>
      <c r="H290" s="204"/>
      <c r="I290" s="373"/>
      <c r="J290" s="212"/>
      <c r="K290" s="147"/>
      <c r="L290" s="147"/>
      <c r="M290" s="157"/>
      <c r="N290" s="227"/>
      <c r="O290" s="494"/>
      <c r="P290" s="339"/>
      <c r="Q290" s="279"/>
      <c r="R290" s="280"/>
      <c r="S290" s="280"/>
      <c r="T290" s="280">
        <v>2</v>
      </c>
      <c r="U290" s="280"/>
      <c r="V290" s="275"/>
      <c r="W290" s="425">
        <v>2</v>
      </c>
      <c r="X290" s="144"/>
      <c r="Y290" s="144"/>
      <c r="Z290" s="144"/>
      <c r="AA290" s="144"/>
      <c r="AB290" s="144"/>
      <c r="AC290" s="144"/>
    </row>
    <row r="291" spans="2:29" ht="15" customHeight="1">
      <c r="B291" s="152">
        <v>2009368</v>
      </c>
      <c r="C291" s="153" t="s">
        <v>79</v>
      </c>
      <c r="D291" s="147" t="s">
        <v>379</v>
      </c>
      <c r="E291" s="251" t="s">
        <v>259</v>
      </c>
      <c r="F291" s="156"/>
      <c r="G291" s="147"/>
      <c r="H291" s="204"/>
      <c r="I291" s="373"/>
      <c r="J291" s="212"/>
      <c r="K291" s="147"/>
      <c r="L291" s="147"/>
      <c r="M291" s="157"/>
      <c r="N291" s="227"/>
      <c r="O291" s="494"/>
      <c r="P291" s="339"/>
      <c r="Q291" s="279"/>
      <c r="R291" s="280"/>
      <c r="S291" s="280">
        <v>2</v>
      </c>
      <c r="T291" s="280"/>
      <c r="U291" s="280"/>
      <c r="V291" s="275"/>
      <c r="W291" s="425">
        <v>2</v>
      </c>
      <c r="X291" s="144"/>
      <c r="Y291" s="144"/>
      <c r="Z291" s="144"/>
      <c r="AA291" s="144"/>
      <c r="AB291" s="144"/>
      <c r="AC291" s="144"/>
    </row>
    <row r="292" spans="2:29" ht="15" customHeight="1">
      <c r="B292" s="152">
        <v>2015048</v>
      </c>
      <c r="C292" s="153" t="s">
        <v>78</v>
      </c>
      <c r="D292" s="147" t="s">
        <v>382</v>
      </c>
      <c r="E292" s="251" t="s">
        <v>259</v>
      </c>
      <c r="F292" s="156"/>
      <c r="G292" s="147"/>
      <c r="H292" s="204"/>
      <c r="I292" s="373"/>
      <c r="J292" s="212"/>
      <c r="K292" s="147"/>
      <c r="L292" s="147"/>
      <c r="M292" s="157"/>
      <c r="N292" s="227"/>
      <c r="O292" s="494"/>
      <c r="P292" s="339"/>
      <c r="Q292" s="279">
        <v>2</v>
      </c>
      <c r="R292" s="280"/>
      <c r="S292" s="280"/>
      <c r="T292" s="280">
        <v>2</v>
      </c>
      <c r="U292" s="280">
        <v>2</v>
      </c>
      <c r="V292" s="275">
        <v>2</v>
      </c>
      <c r="W292" s="425">
        <v>8</v>
      </c>
      <c r="X292" s="144"/>
      <c r="Y292" s="144"/>
      <c r="Z292" s="144"/>
      <c r="AA292" s="144"/>
      <c r="AB292" s="144"/>
      <c r="AC292" s="144"/>
    </row>
    <row r="293" spans="2:29" ht="15" customHeight="1">
      <c r="B293" s="152">
        <v>2010548</v>
      </c>
      <c r="C293" s="153" t="s">
        <v>78</v>
      </c>
      <c r="D293" s="147" t="s">
        <v>384</v>
      </c>
      <c r="E293" s="251" t="s">
        <v>259</v>
      </c>
      <c r="F293" s="156"/>
      <c r="G293" s="147"/>
      <c r="H293" s="204"/>
      <c r="I293" s="373"/>
      <c r="J293" s="212"/>
      <c r="K293" s="147"/>
      <c r="L293" s="147"/>
      <c r="M293" s="157"/>
      <c r="N293" s="227"/>
      <c r="O293" s="494"/>
      <c r="P293" s="339"/>
      <c r="Q293" s="279"/>
      <c r="R293" s="280"/>
      <c r="S293" s="280">
        <v>2</v>
      </c>
      <c r="T293" s="280"/>
      <c r="U293" s="280"/>
      <c r="V293" s="275"/>
      <c r="W293" s="425">
        <v>2</v>
      </c>
      <c r="X293" s="144"/>
      <c r="Y293" s="144"/>
      <c r="Z293" s="144"/>
      <c r="AA293" s="144"/>
      <c r="AB293" s="144"/>
      <c r="AC293" s="144"/>
    </row>
    <row r="294" spans="2:29" ht="15" customHeight="1">
      <c r="B294" s="152">
        <v>2013477</v>
      </c>
      <c r="C294" s="153" t="s">
        <v>78</v>
      </c>
      <c r="D294" s="147" t="s">
        <v>381</v>
      </c>
      <c r="E294" s="251" t="s">
        <v>259</v>
      </c>
      <c r="F294" s="156"/>
      <c r="G294" s="147"/>
      <c r="H294" s="204"/>
      <c r="I294" s="373"/>
      <c r="J294" s="212"/>
      <c r="K294" s="147"/>
      <c r="L294" s="147"/>
      <c r="M294" s="157"/>
      <c r="N294" s="227"/>
      <c r="O294" s="494"/>
      <c r="P294" s="339"/>
      <c r="Q294" s="279">
        <v>2</v>
      </c>
      <c r="R294" s="280"/>
      <c r="S294" s="280"/>
      <c r="T294" s="280">
        <v>2</v>
      </c>
      <c r="U294" s="280">
        <v>2</v>
      </c>
      <c r="V294" s="275">
        <v>2</v>
      </c>
      <c r="W294" s="425">
        <v>8</v>
      </c>
      <c r="X294" s="144"/>
      <c r="Y294" s="144"/>
      <c r="Z294" s="144"/>
      <c r="AA294" s="144"/>
      <c r="AB294" s="144"/>
      <c r="AC294" s="144"/>
    </row>
    <row r="295" spans="2:29" ht="15" customHeight="1" thickBot="1">
      <c r="B295" s="287">
        <v>2011961</v>
      </c>
      <c r="C295" s="222" t="s">
        <v>78</v>
      </c>
      <c r="D295" s="165" t="s">
        <v>383</v>
      </c>
      <c r="E295" s="254" t="s">
        <v>259</v>
      </c>
      <c r="F295" s="183"/>
      <c r="G295" s="165"/>
      <c r="H295" s="214"/>
      <c r="I295" s="377"/>
      <c r="J295" s="265"/>
      <c r="K295" s="161"/>
      <c r="L295" s="161"/>
      <c r="M295" s="193"/>
      <c r="N295" s="243"/>
      <c r="O295" s="503"/>
      <c r="P295" s="405"/>
      <c r="Q295" s="573">
        <v>2</v>
      </c>
      <c r="R295" s="469"/>
      <c r="S295" s="469">
        <v>2</v>
      </c>
      <c r="T295" s="469"/>
      <c r="U295" s="469"/>
      <c r="V295" s="574">
        <v>2</v>
      </c>
      <c r="W295" s="427">
        <v>6</v>
      </c>
      <c r="X295" s="144"/>
      <c r="Y295" s="144"/>
      <c r="Z295" s="144"/>
      <c r="AA295" s="144"/>
      <c r="AB295" s="144"/>
      <c r="AC295" s="144"/>
    </row>
    <row r="296" spans="2:29" ht="15" customHeight="1" thickBot="1">
      <c r="B296" s="731" t="s">
        <v>145</v>
      </c>
      <c r="C296" s="732"/>
      <c r="D296" s="732"/>
      <c r="E296" s="733"/>
      <c r="F296" s="743"/>
      <c r="G296" s="744"/>
      <c r="H296" s="745"/>
      <c r="I296" s="369"/>
      <c r="J296" s="734"/>
      <c r="K296" s="735"/>
      <c r="L296" s="735"/>
      <c r="M296" s="736"/>
      <c r="N296" s="241">
        <f>SUM(N276:N295)</f>
        <v>30</v>
      </c>
      <c r="O296" s="685"/>
      <c r="P296" s="321">
        <f>SUM(P276:P295)</f>
        <v>2</v>
      </c>
      <c r="Q296" s="734"/>
      <c r="R296" s="735"/>
      <c r="S296" s="735"/>
      <c r="T296" s="735"/>
      <c r="U296" s="735"/>
      <c r="V296" s="736"/>
      <c r="W296" s="368">
        <f>SUM(W276:W295)</f>
        <v>288</v>
      </c>
      <c r="X296" s="144"/>
      <c r="Y296" s="144"/>
      <c r="Z296" s="144"/>
      <c r="AA296" s="144"/>
      <c r="AB296" s="144"/>
      <c r="AC296" s="144"/>
    </row>
    <row r="297" ht="15" customHeight="1" thickBot="1">
      <c r="C297" s="418"/>
    </row>
    <row r="298" spans="1:23" ht="15" customHeight="1" thickBot="1">
      <c r="A298" s="608">
        <v>23</v>
      </c>
      <c r="B298" s="740" t="s">
        <v>6</v>
      </c>
      <c r="C298" s="741"/>
      <c r="D298" s="741"/>
      <c r="E298" s="741"/>
      <c r="F298" s="741"/>
      <c r="G298" s="741"/>
      <c r="H298" s="741"/>
      <c r="I298" s="741"/>
      <c r="J298" s="741"/>
      <c r="K298" s="741"/>
      <c r="L298" s="741"/>
      <c r="M298" s="741"/>
      <c r="N298" s="741"/>
      <c r="O298" s="741"/>
      <c r="P298" s="741"/>
      <c r="Q298" s="741"/>
      <c r="R298" s="741"/>
      <c r="S298" s="741"/>
      <c r="T298" s="741"/>
      <c r="U298" s="741"/>
      <c r="V298" s="741"/>
      <c r="W298" s="742"/>
    </row>
    <row r="299" spans="2:29" ht="15" customHeight="1" thickBot="1">
      <c r="B299" s="308">
        <v>2000752</v>
      </c>
      <c r="C299" s="146" t="s">
        <v>0</v>
      </c>
      <c r="D299" s="177" t="s">
        <v>204</v>
      </c>
      <c r="E299" s="201" t="s">
        <v>105</v>
      </c>
      <c r="F299" s="196"/>
      <c r="G299" s="195"/>
      <c r="H299" s="205">
        <v>1</v>
      </c>
      <c r="I299" s="242">
        <f>SUM(F299:H299)</f>
        <v>1</v>
      </c>
      <c r="J299" s="196"/>
      <c r="K299" s="195"/>
      <c r="L299" s="195"/>
      <c r="M299" s="197"/>
      <c r="N299" s="246"/>
      <c r="O299" s="352"/>
      <c r="P299" s="407"/>
      <c r="Q299" s="314"/>
      <c r="R299" s="195"/>
      <c r="S299" s="195"/>
      <c r="T299" s="195"/>
      <c r="U299" s="195"/>
      <c r="V299" s="197"/>
      <c r="W299" s="579"/>
      <c r="X299" s="144"/>
      <c r="Y299" s="144"/>
      <c r="Z299" s="144"/>
      <c r="AA299" s="144"/>
      <c r="AB299" s="144"/>
      <c r="AC299" s="144"/>
    </row>
    <row r="300" spans="2:29" ht="15" customHeight="1" thickBot="1">
      <c r="B300" s="731" t="s">
        <v>63</v>
      </c>
      <c r="C300" s="732"/>
      <c r="D300" s="732"/>
      <c r="E300" s="733"/>
      <c r="F300" s="743"/>
      <c r="G300" s="744"/>
      <c r="H300" s="745"/>
      <c r="I300" s="224">
        <f>I299</f>
        <v>1</v>
      </c>
      <c r="J300" s="756"/>
      <c r="K300" s="754"/>
      <c r="L300" s="754"/>
      <c r="M300" s="755"/>
      <c r="N300" s="392"/>
      <c r="O300" s="240"/>
      <c r="P300" s="330"/>
      <c r="Q300" s="735"/>
      <c r="R300" s="735"/>
      <c r="S300" s="735"/>
      <c r="T300" s="735"/>
      <c r="U300" s="735"/>
      <c r="V300" s="735"/>
      <c r="W300" s="483"/>
      <c r="X300" s="144"/>
      <c r="Y300" s="144"/>
      <c r="Z300" s="144"/>
      <c r="AA300" s="144"/>
      <c r="AB300" s="144"/>
      <c r="AC300" s="144"/>
    </row>
    <row r="301" spans="2:29" ht="15" customHeight="1">
      <c r="B301" s="167">
        <v>2004693</v>
      </c>
      <c r="C301" s="149" t="s">
        <v>13</v>
      </c>
      <c r="D301" s="150" t="s">
        <v>358</v>
      </c>
      <c r="E301" s="250" t="s">
        <v>105</v>
      </c>
      <c r="F301" s="576"/>
      <c r="G301" s="577"/>
      <c r="H301" s="578"/>
      <c r="I301" s="379"/>
      <c r="J301" s="575"/>
      <c r="K301" s="171"/>
      <c r="L301" s="171"/>
      <c r="M301" s="173"/>
      <c r="N301" s="526"/>
      <c r="O301" s="493"/>
      <c r="P301" s="586"/>
      <c r="Q301" s="570"/>
      <c r="R301" s="571"/>
      <c r="S301" s="571">
        <v>55</v>
      </c>
      <c r="T301" s="571">
        <v>5</v>
      </c>
      <c r="U301" s="571">
        <v>5</v>
      </c>
      <c r="V301" s="572">
        <v>15</v>
      </c>
      <c r="W301" s="589">
        <f aca="true" t="shared" si="13" ref="W301">SUM(Q301:V301)</f>
        <v>80</v>
      </c>
      <c r="X301" s="144"/>
      <c r="Y301" s="144"/>
      <c r="Z301" s="144"/>
      <c r="AA301" s="144"/>
      <c r="AB301" s="144"/>
      <c r="AC301" s="144"/>
    </row>
    <row r="302" spans="2:29" ht="15" customHeight="1">
      <c r="B302" s="170">
        <v>2014861</v>
      </c>
      <c r="C302" s="171" t="s">
        <v>17</v>
      </c>
      <c r="D302" s="172" t="s">
        <v>202</v>
      </c>
      <c r="E302" s="253" t="s">
        <v>105</v>
      </c>
      <c r="F302" s="155">
        <v>30</v>
      </c>
      <c r="G302" s="147">
        <v>55</v>
      </c>
      <c r="H302" s="204">
        <v>50</v>
      </c>
      <c r="I302" s="374">
        <f aca="true" t="shared" si="14" ref="I302:I312">SUM(F302:H302)</f>
        <v>135</v>
      </c>
      <c r="J302" s="156"/>
      <c r="K302" s="147"/>
      <c r="L302" s="147"/>
      <c r="M302" s="157">
        <v>15</v>
      </c>
      <c r="N302" s="397">
        <f>SUM(J302:M302)</f>
        <v>15</v>
      </c>
      <c r="O302" s="494">
        <v>5</v>
      </c>
      <c r="P302" s="335">
        <f>SUM(O302:O302)</f>
        <v>5</v>
      </c>
      <c r="Q302" s="279"/>
      <c r="R302" s="280"/>
      <c r="S302" s="280"/>
      <c r="T302" s="280"/>
      <c r="U302" s="280"/>
      <c r="V302" s="275"/>
      <c r="W302" s="425"/>
      <c r="X302" s="144"/>
      <c r="Y302" s="144"/>
      <c r="Z302" s="144"/>
      <c r="AA302" s="144"/>
      <c r="AB302" s="144"/>
      <c r="AC302" s="144"/>
    </row>
    <row r="303" spans="2:29" ht="15" customHeight="1">
      <c r="B303" s="152">
        <v>2014829</v>
      </c>
      <c r="C303" s="153" t="s">
        <v>17</v>
      </c>
      <c r="D303" s="147" t="s">
        <v>203</v>
      </c>
      <c r="E303" s="251" t="s">
        <v>105</v>
      </c>
      <c r="F303" s="155">
        <v>20</v>
      </c>
      <c r="G303" s="147">
        <v>40</v>
      </c>
      <c r="H303" s="204">
        <v>30</v>
      </c>
      <c r="I303" s="374">
        <f t="shared" si="14"/>
        <v>90</v>
      </c>
      <c r="J303" s="156">
        <v>40</v>
      </c>
      <c r="K303" s="147"/>
      <c r="L303" s="147"/>
      <c r="M303" s="157">
        <v>15</v>
      </c>
      <c r="N303" s="397">
        <f>SUM(J303:M303)</f>
        <v>55</v>
      </c>
      <c r="O303" s="494">
        <v>10</v>
      </c>
      <c r="P303" s="335">
        <f>SUM(O303:O303)</f>
        <v>10</v>
      </c>
      <c r="Q303" s="279"/>
      <c r="R303" s="280"/>
      <c r="S303" s="280"/>
      <c r="T303" s="280"/>
      <c r="U303" s="280"/>
      <c r="V303" s="275"/>
      <c r="W303" s="425"/>
      <c r="X303" s="144"/>
      <c r="Y303" s="144"/>
      <c r="Z303" s="144"/>
      <c r="AA303" s="144"/>
      <c r="AB303" s="144"/>
      <c r="AC303" s="144"/>
    </row>
    <row r="304" spans="2:29" ht="15" customHeight="1">
      <c r="B304" s="152">
        <v>2013765</v>
      </c>
      <c r="C304" s="153" t="s">
        <v>81</v>
      </c>
      <c r="D304" s="147" t="s">
        <v>359</v>
      </c>
      <c r="E304" s="251" t="s">
        <v>105</v>
      </c>
      <c r="F304" s="155"/>
      <c r="G304" s="147"/>
      <c r="H304" s="204"/>
      <c r="I304" s="374"/>
      <c r="J304" s="156"/>
      <c r="K304" s="147"/>
      <c r="L304" s="147"/>
      <c r="M304" s="157"/>
      <c r="N304" s="397"/>
      <c r="O304" s="494"/>
      <c r="P304" s="335"/>
      <c r="Q304" s="279">
        <v>2</v>
      </c>
      <c r="R304" s="280">
        <v>2</v>
      </c>
      <c r="S304" s="280">
        <v>2</v>
      </c>
      <c r="T304" s="280">
        <v>2</v>
      </c>
      <c r="U304" s="280">
        <v>2</v>
      </c>
      <c r="V304" s="275">
        <v>2</v>
      </c>
      <c r="W304" s="425">
        <v>12</v>
      </c>
      <c r="X304" s="144"/>
      <c r="Y304" s="144"/>
      <c r="Z304" s="144"/>
      <c r="AA304" s="144"/>
      <c r="AB304" s="144"/>
      <c r="AC304" s="144"/>
    </row>
    <row r="305" spans="2:29" ht="15" customHeight="1">
      <c r="B305" s="413">
        <v>2014793</v>
      </c>
      <c r="C305" s="153" t="s">
        <v>86</v>
      </c>
      <c r="D305" s="147" t="s">
        <v>363</v>
      </c>
      <c r="E305" s="251" t="s">
        <v>105</v>
      </c>
      <c r="F305" s="155"/>
      <c r="G305" s="147"/>
      <c r="H305" s="204"/>
      <c r="I305" s="374"/>
      <c r="J305" s="156"/>
      <c r="K305" s="147"/>
      <c r="L305" s="147"/>
      <c r="M305" s="157"/>
      <c r="N305" s="397"/>
      <c r="O305" s="494"/>
      <c r="P305" s="335"/>
      <c r="Q305" s="580">
        <v>2</v>
      </c>
      <c r="R305" s="581">
        <v>2</v>
      </c>
      <c r="S305" s="582">
        <v>2</v>
      </c>
      <c r="T305" s="280">
        <v>2</v>
      </c>
      <c r="U305" s="280">
        <v>2</v>
      </c>
      <c r="V305" s="275">
        <v>2</v>
      </c>
      <c r="W305" s="426">
        <f aca="true" t="shared" si="15" ref="W305:W306">SUM(Q305:V305)</f>
        <v>12</v>
      </c>
      <c r="X305" s="144"/>
      <c r="Y305" s="144"/>
      <c r="Z305" s="144"/>
      <c r="AA305" s="144"/>
      <c r="AB305" s="144"/>
      <c r="AC305" s="144"/>
    </row>
    <row r="306" spans="2:29" ht="15" customHeight="1">
      <c r="B306" s="152">
        <v>2015718</v>
      </c>
      <c r="C306" s="153" t="s">
        <v>86</v>
      </c>
      <c r="D306" s="147" t="s">
        <v>364</v>
      </c>
      <c r="E306" s="251" t="s">
        <v>105</v>
      </c>
      <c r="F306" s="155"/>
      <c r="G306" s="147"/>
      <c r="H306" s="204"/>
      <c r="I306" s="374"/>
      <c r="J306" s="156"/>
      <c r="K306" s="147"/>
      <c r="L306" s="147"/>
      <c r="M306" s="157"/>
      <c r="N306" s="397"/>
      <c r="O306" s="494"/>
      <c r="P306" s="335"/>
      <c r="Q306" s="279"/>
      <c r="R306" s="280"/>
      <c r="S306" s="582">
        <v>2</v>
      </c>
      <c r="T306" s="280">
        <v>2</v>
      </c>
      <c r="U306" s="280">
        <v>2</v>
      </c>
      <c r="V306" s="275">
        <v>2</v>
      </c>
      <c r="W306" s="425">
        <f t="shared" si="15"/>
        <v>8</v>
      </c>
      <c r="X306" s="144"/>
      <c r="Y306" s="144"/>
      <c r="Z306" s="144"/>
      <c r="AA306" s="144"/>
      <c r="AB306" s="144"/>
      <c r="AC306" s="144"/>
    </row>
    <row r="307" spans="2:29" ht="15" customHeight="1">
      <c r="B307" s="152">
        <v>2010056</v>
      </c>
      <c r="C307" s="153" t="s">
        <v>14</v>
      </c>
      <c r="D307" s="147" t="s">
        <v>205</v>
      </c>
      <c r="E307" s="251" t="s">
        <v>105</v>
      </c>
      <c r="F307" s="155">
        <v>25</v>
      </c>
      <c r="G307" s="147">
        <v>5</v>
      </c>
      <c r="H307" s="204">
        <v>40</v>
      </c>
      <c r="I307" s="374">
        <f t="shared" si="14"/>
        <v>70</v>
      </c>
      <c r="J307" s="156"/>
      <c r="K307" s="147"/>
      <c r="L307" s="147"/>
      <c r="M307" s="300">
        <v>0.3333333333333333</v>
      </c>
      <c r="N307" s="228">
        <f>SUM(J307:M307)</f>
        <v>0.3333333333333333</v>
      </c>
      <c r="O307" s="422"/>
      <c r="P307" s="496"/>
      <c r="Q307" s="279"/>
      <c r="R307" s="280"/>
      <c r="S307" s="280"/>
      <c r="T307" s="280"/>
      <c r="U307" s="280"/>
      <c r="V307" s="275"/>
      <c r="W307" s="425"/>
      <c r="X307" s="144"/>
      <c r="Y307" s="144"/>
      <c r="Z307" s="144"/>
      <c r="AA307" s="144"/>
      <c r="AB307" s="144"/>
      <c r="AC307" s="144"/>
    </row>
    <row r="308" spans="2:29" ht="15" customHeight="1">
      <c r="B308" s="152">
        <v>2000477</v>
      </c>
      <c r="C308" s="153" t="s">
        <v>14</v>
      </c>
      <c r="D308" s="147" t="s">
        <v>206</v>
      </c>
      <c r="E308" s="251" t="s">
        <v>105</v>
      </c>
      <c r="F308" s="155">
        <v>1</v>
      </c>
      <c r="G308" s="147">
        <v>1</v>
      </c>
      <c r="H308" s="204">
        <v>1</v>
      </c>
      <c r="I308" s="374">
        <f t="shared" si="14"/>
        <v>3</v>
      </c>
      <c r="J308" s="156"/>
      <c r="K308" s="147"/>
      <c r="L308" s="147"/>
      <c r="M308" s="300">
        <v>0.3333333333333333</v>
      </c>
      <c r="N308" s="228">
        <f>SUM(J308:M308)</f>
        <v>0.3333333333333333</v>
      </c>
      <c r="O308" s="494">
        <v>1</v>
      </c>
      <c r="P308" s="508">
        <f>SUM(O308:O308)</f>
        <v>1</v>
      </c>
      <c r="Q308" s="583"/>
      <c r="R308" s="584"/>
      <c r="S308" s="584"/>
      <c r="T308" s="584"/>
      <c r="U308" s="280"/>
      <c r="V308" s="275"/>
      <c r="W308" s="425"/>
      <c r="X308" s="144"/>
      <c r="Y308" s="144"/>
      <c r="Z308" s="144"/>
      <c r="AA308" s="144"/>
      <c r="AB308" s="144"/>
      <c r="AC308" s="144"/>
    </row>
    <row r="309" spans="2:29" ht="15" customHeight="1">
      <c r="B309" s="152">
        <v>2014939</v>
      </c>
      <c r="C309" s="153" t="s">
        <v>14</v>
      </c>
      <c r="D309" s="147" t="s">
        <v>207</v>
      </c>
      <c r="E309" s="251" t="s">
        <v>105</v>
      </c>
      <c r="F309" s="155">
        <v>1</v>
      </c>
      <c r="G309" s="147">
        <v>1</v>
      </c>
      <c r="H309" s="204">
        <v>1</v>
      </c>
      <c r="I309" s="374">
        <f t="shared" si="14"/>
        <v>3</v>
      </c>
      <c r="J309" s="156"/>
      <c r="K309" s="147"/>
      <c r="L309" s="147"/>
      <c r="M309" s="157"/>
      <c r="N309" s="320"/>
      <c r="O309" s="422"/>
      <c r="P309" s="496"/>
      <c r="Q309" s="279"/>
      <c r="R309" s="280"/>
      <c r="S309" s="280"/>
      <c r="T309" s="280"/>
      <c r="U309" s="280"/>
      <c r="V309" s="275"/>
      <c r="W309" s="425"/>
      <c r="X309" s="144"/>
      <c r="Y309" s="144"/>
      <c r="Z309" s="144"/>
      <c r="AA309" s="144"/>
      <c r="AB309" s="144"/>
      <c r="AC309" s="144"/>
    </row>
    <row r="310" spans="2:29" ht="15" customHeight="1">
      <c r="B310" s="152">
        <v>2013118</v>
      </c>
      <c r="C310" s="153" t="s">
        <v>14</v>
      </c>
      <c r="D310" s="147" t="s">
        <v>208</v>
      </c>
      <c r="E310" s="251" t="s">
        <v>105</v>
      </c>
      <c r="F310" s="155">
        <v>1</v>
      </c>
      <c r="G310" s="147">
        <v>1</v>
      </c>
      <c r="H310" s="204"/>
      <c r="I310" s="371">
        <f t="shared" si="14"/>
        <v>2</v>
      </c>
      <c r="J310" s="156"/>
      <c r="K310" s="147"/>
      <c r="L310" s="147"/>
      <c r="M310" s="157"/>
      <c r="N310" s="320"/>
      <c r="O310" s="422"/>
      <c r="P310" s="496"/>
      <c r="Q310" s="279"/>
      <c r="R310" s="280"/>
      <c r="S310" s="280"/>
      <c r="T310" s="280"/>
      <c r="U310" s="280"/>
      <c r="V310" s="275"/>
      <c r="W310" s="425"/>
      <c r="X310" s="144"/>
      <c r="Y310" s="144"/>
      <c r="Z310" s="144"/>
      <c r="AA310" s="144"/>
      <c r="AB310" s="144"/>
      <c r="AC310" s="144"/>
    </row>
    <row r="311" spans="2:29" ht="15" customHeight="1">
      <c r="B311" s="158">
        <v>2014269</v>
      </c>
      <c r="C311" s="153" t="s">
        <v>14</v>
      </c>
      <c r="D311" s="147" t="s">
        <v>209</v>
      </c>
      <c r="E311" s="251" t="s">
        <v>105</v>
      </c>
      <c r="F311" s="156"/>
      <c r="G311" s="147">
        <v>1</v>
      </c>
      <c r="H311" s="204">
        <v>1</v>
      </c>
      <c r="I311" s="371">
        <f t="shared" si="14"/>
        <v>2</v>
      </c>
      <c r="J311" s="156"/>
      <c r="K311" s="147"/>
      <c r="L311" s="147"/>
      <c r="M311" s="157"/>
      <c r="N311" s="320"/>
      <c r="O311" s="494">
        <v>1</v>
      </c>
      <c r="P311" s="335">
        <f>SUM(O311:O311)</f>
        <v>1</v>
      </c>
      <c r="Q311" s="279"/>
      <c r="R311" s="280"/>
      <c r="S311" s="280"/>
      <c r="T311" s="280"/>
      <c r="U311" s="280"/>
      <c r="V311" s="275"/>
      <c r="W311" s="425"/>
      <c r="X311" s="144"/>
      <c r="Y311" s="144"/>
      <c r="Z311" s="144"/>
      <c r="AA311" s="144"/>
      <c r="AB311" s="144"/>
      <c r="AC311" s="144"/>
    </row>
    <row r="312" spans="2:29" ht="15" customHeight="1">
      <c r="B312" s="181">
        <v>2015585</v>
      </c>
      <c r="C312" s="160" t="s">
        <v>14</v>
      </c>
      <c r="D312" s="161" t="s">
        <v>210</v>
      </c>
      <c r="E312" s="295" t="s">
        <v>105</v>
      </c>
      <c r="F312" s="156"/>
      <c r="G312" s="147"/>
      <c r="H312" s="204">
        <v>1</v>
      </c>
      <c r="I312" s="371">
        <f t="shared" si="14"/>
        <v>1</v>
      </c>
      <c r="J312" s="156"/>
      <c r="K312" s="147"/>
      <c r="L312" s="147"/>
      <c r="M312" s="157"/>
      <c r="N312" s="320"/>
      <c r="O312" s="422"/>
      <c r="P312" s="496"/>
      <c r="Q312" s="279"/>
      <c r="R312" s="280"/>
      <c r="S312" s="280"/>
      <c r="T312" s="280"/>
      <c r="U312" s="280"/>
      <c r="V312" s="275"/>
      <c r="W312" s="425"/>
      <c r="X312" s="144"/>
      <c r="Y312" s="144"/>
      <c r="Z312" s="144"/>
      <c r="AA312" s="144"/>
      <c r="AB312" s="144"/>
      <c r="AC312" s="144"/>
    </row>
    <row r="313" spans="2:29" ht="15" customHeight="1">
      <c r="B313" s="181">
        <v>2013121</v>
      </c>
      <c r="C313" s="160" t="s">
        <v>14</v>
      </c>
      <c r="D313" s="161" t="s">
        <v>289</v>
      </c>
      <c r="E313" s="295" t="s">
        <v>105</v>
      </c>
      <c r="F313" s="156"/>
      <c r="G313" s="147"/>
      <c r="H313" s="204"/>
      <c r="I313" s="371"/>
      <c r="J313" s="156"/>
      <c r="K313" s="147"/>
      <c r="L313" s="147"/>
      <c r="M313" s="157"/>
      <c r="N313" s="320"/>
      <c r="O313" s="494">
        <v>1</v>
      </c>
      <c r="P313" s="335">
        <f>SUM(O313:O313)</f>
        <v>1</v>
      </c>
      <c r="Q313" s="279"/>
      <c r="R313" s="280"/>
      <c r="S313" s="280"/>
      <c r="T313" s="280"/>
      <c r="U313" s="280"/>
      <c r="V313" s="275"/>
      <c r="W313" s="425"/>
      <c r="X313" s="144"/>
      <c r="Y313" s="144"/>
      <c r="Z313" s="144"/>
      <c r="AA313" s="144"/>
      <c r="AB313" s="144"/>
      <c r="AC313" s="144"/>
    </row>
    <row r="314" spans="2:29" ht="15" customHeight="1">
      <c r="B314" s="181">
        <v>2016212</v>
      </c>
      <c r="C314" s="160" t="s">
        <v>18</v>
      </c>
      <c r="D314" s="161" t="s">
        <v>365</v>
      </c>
      <c r="E314" s="295" t="s">
        <v>105</v>
      </c>
      <c r="F314" s="156"/>
      <c r="G314" s="147"/>
      <c r="H314" s="204"/>
      <c r="I314" s="371"/>
      <c r="J314" s="156"/>
      <c r="K314" s="147"/>
      <c r="L314" s="147"/>
      <c r="M314" s="300">
        <v>0.3333333333333333</v>
      </c>
      <c r="N314" s="228">
        <f>SUM(J314:M314)</f>
        <v>0.3333333333333333</v>
      </c>
      <c r="O314" s="422"/>
      <c r="P314" s="496"/>
      <c r="Q314" s="279"/>
      <c r="R314" s="280"/>
      <c r="S314" s="280"/>
      <c r="T314" s="280"/>
      <c r="U314" s="280"/>
      <c r="V314" s="275"/>
      <c r="W314" s="425"/>
      <c r="X314" s="144"/>
      <c r="Y314" s="144"/>
      <c r="Z314" s="144"/>
      <c r="AA314" s="144"/>
      <c r="AB314" s="144"/>
      <c r="AC314" s="144"/>
    </row>
    <row r="315" spans="2:29" ht="15" customHeight="1">
      <c r="B315" s="158">
        <v>2014984</v>
      </c>
      <c r="C315" s="153" t="s">
        <v>79</v>
      </c>
      <c r="D315" s="147" t="s">
        <v>361</v>
      </c>
      <c r="E315" s="251" t="s">
        <v>105</v>
      </c>
      <c r="F315" s="156"/>
      <c r="G315" s="147"/>
      <c r="H315" s="204"/>
      <c r="I315" s="371"/>
      <c r="J315" s="156"/>
      <c r="K315" s="147"/>
      <c r="L315" s="147"/>
      <c r="M315" s="300"/>
      <c r="N315" s="228"/>
      <c r="O315" s="422"/>
      <c r="P315" s="496"/>
      <c r="Q315" s="580">
        <v>2</v>
      </c>
      <c r="R315" s="581">
        <v>2</v>
      </c>
      <c r="S315" s="280"/>
      <c r="T315" s="280">
        <v>2</v>
      </c>
      <c r="U315" s="280">
        <v>2</v>
      </c>
      <c r="V315" s="275">
        <v>2</v>
      </c>
      <c r="W315" s="425">
        <f aca="true" t="shared" si="16" ref="W315">SUM(Q315:V315)</f>
        <v>10</v>
      </c>
      <c r="X315" s="144"/>
      <c r="Y315" s="144"/>
      <c r="Z315" s="144"/>
      <c r="AA315" s="144"/>
      <c r="AB315" s="144"/>
      <c r="AC315" s="144"/>
    </row>
    <row r="316" spans="2:29" ht="15" customHeight="1">
      <c r="B316" s="158">
        <v>2012494</v>
      </c>
      <c r="C316" s="153" t="s">
        <v>78</v>
      </c>
      <c r="D316" s="147" t="s">
        <v>362</v>
      </c>
      <c r="E316" s="251" t="s">
        <v>105</v>
      </c>
      <c r="F316" s="156"/>
      <c r="G316" s="147"/>
      <c r="H316" s="204"/>
      <c r="I316" s="371"/>
      <c r="J316" s="156"/>
      <c r="K316" s="147"/>
      <c r="L316" s="147"/>
      <c r="M316" s="300"/>
      <c r="N316" s="228"/>
      <c r="O316" s="422"/>
      <c r="P316" s="496"/>
      <c r="Q316" s="580">
        <v>2</v>
      </c>
      <c r="R316" s="581">
        <v>2</v>
      </c>
      <c r="S316" s="280">
        <v>2</v>
      </c>
      <c r="T316" s="280">
        <v>2</v>
      </c>
      <c r="U316" s="280">
        <v>2</v>
      </c>
      <c r="V316" s="275">
        <v>2</v>
      </c>
      <c r="W316" s="425">
        <v>12</v>
      </c>
      <c r="X316" s="144"/>
      <c r="Y316" s="144"/>
      <c r="Z316" s="144"/>
      <c r="AA316" s="144"/>
      <c r="AB316" s="144"/>
      <c r="AC316" s="144"/>
    </row>
    <row r="317" spans="2:29" ht="15" customHeight="1" thickBot="1">
      <c r="B317" s="221">
        <v>2014188</v>
      </c>
      <c r="C317" s="222" t="s">
        <v>82</v>
      </c>
      <c r="D317" s="165" t="s">
        <v>360</v>
      </c>
      <c r="E317" s="254" t="s">
        <v>105</v>
      </c>
      <c r="F317" s="183"/>
      <c r="G317" s="165"/>
      <c r="H317" s="214"/>
      <c r="I317" s="372"/>
      <c r="J317" s="183"/>
      <c r="K317" s="165"/>
      <c r="L317" s="165"/>
      <c r="M317" s="304"/>
      <c r="N317" s="229"/>
      <c r="O317" s="438"/>
      <c r="P317" s="587"/>
      <c r="Q317" s="282">
        <v>2</v>
      </c>
      <c r="R317" s="283">
        <v>2</v>
      </c>
      <c r="S317" s="283"/>
      <c r="T317" s="283"/>
      <c r="U317" s="283"/>
      <c r="V317" s="585">
        <v>2</v>
      </c>
      <c r="W317" s="427">
        <v>6</v>
      </c>
      <c r="X317" s="144"/>
      <c r="Y317" s="144"/>
      <c r="Z317" s="144"/>
      <c r="AA317" s="144"/>
      <c r="AB317" s="144"/>
      <c r="AC317" s="144"/>
    </row>
    <row r="318" spans="2:29" ht="15" customHeight="1" thickBot="1">
      <c r="B318" s="731" t="s">
        <v>145</v>
      </c>
      <c r="C318" s="732"/>
      <c r="D318" s="732"/>
      <c r="E318" s="733"/>
      <c r="F318" s="743"/>
      <c r="G318" s="744"/>
      <c r="H318" s="745"/>
      <c r="I318" s="782">
        <f>SUM(I301:I317)</f>
        <v>306</v>
      </c>
      <c r="J318" s="734"/>
      <c r="K318" s="735"/>
      <c r="L318" s="735"/>
      <c r="M318" s="736"/>
      <c r="N318" s="783">
        <f>SUM(N301:N317)</f>
        <v>70.99999999999999</v>
      </c>
      <c r="O318" s="685"/>
      <c r="P318" s="781">
        <f>SUM(P301:P317)</f>
        <v>18</v>
      </c>
      <c r="Q318" s="734"/>
      <c r="R318" s="735"/>
      <c r="S318" s="735"/>
      <c r="T318" s="735"/>
      <c r="U318" s="735"/>
      <c r="V318" s="736"/>
      <c r="W318" s="791">
        <f>SUM(W301:W317)</f>
        <v>140</v>
      </c>
      <c r="X318" s="144"/>
      <c r="Y318" s="144"/>
      <c r="Z318" s="144"/>
      <c r="AA318" s="144"/>
      <c r="AB318" s="144"/>
      <c r="AC318" s="144"/>
    </row>
    <row r="319" ht="15" customHeight="1" thickBot="1"/>
    <row r="320" spans="1:23" ht="15" customHeight="1" thickBot="1">
      <c r="A320" s="608">
        <v>24</v>
      </c>
      <c r="B320" s="740" t="s">
        <v>2</v>
      </c>
      <c r="C320" s="741"/>
      <c r="D320" s="741"/>
      <c r="E320" s="741"/>
      <c r="F320" s="741"/>
      <c r="G320" s="741"/>
      <c r="H320" s="741"/>
      <c r="I320" s="741"/>
      <c r="J320" s="741"/>
      <c r="K320" s="741"/>
      <c r="L320" s="741"/>
      <c r="M320" s="741"/>
      <c r="N320" s="741"/>
      <c r="O320" s="741"/>
      <c r="P320" s="741"/>
      <c r="Q320" s="741"/>
      <c r="R320" s="741"/>
      <c r="S320" s="741"/>
      <c r="T320" s="741"/>
      <c r="U320" s="741"/>
      <c r="V320" s="741"/>
      <c r="W320" s="742"/>
    </row>
    <row r="321" spans="2:29" ht="15" customHeight="1" thickBot="1">
      <c r="B321" s="592">
        <v>2005346</v>
      </c>
      <c r="C321" s="190" t="s">
        <v>62</v>
      </c>
      <c r="D321" s="195" t="s">
        <v>211</v>
      </c>
      <c r="E321" s="593" t="s">
        <v>113</v>
      </c>
      <c r="F321" s="594">
        <v>45</v>
      </c>
      <c r="G321" s="176">
        <v>35</v>
      </c>
      <c r="H321" s="191">
        <v>3</v>
      </c>
      <c r="I321" s="242">
        <f>SUM(F321:H321)</f>
        <v>83</v>
      </c>
      <c r="J321" s="305"/>
      <c r="K321" s="176"/>
      <c r="L321" s="176"/>
      <c r="M321" s="191"/>
      <c r="N321" s="246"/>
      <c r="O321" s="144"/>
      <c r="P321" s="407"/>
      <c r="Q321" s="305"/>
      <c r="R321" s="176"/>
      <c r="S321" s="176"/>
      <c r="T321" s="176"/>
      <c r="U321" s="176"/>
      <c r="V321" s="191"/>
      <c r="W321" s="579"/>
      <c r="X321" s="144"/>
      <c r="Y321" s="144"/>
      <c r="Z321" s="144"/>
      <c r="AA321" s="144"/>
      <c r="AB321" s="144"/>
      <c r="AC321" s="144"/>
    </row>
    <row r="322" spans="2:29" ht="15" customHeight="1" thickBot="1">
      <c r="B322" s="731" t="s">
        <v>63</v>
      </c>
      <c r="C322" s="732"/>
      <c r="D322" s="732"/>
      <c r="E322" s="733"/>
      <c r="F322" s="591"/>
      <c r="G322" s="207"/>
      <c r="H322" s="596"/>
      <c r="I322" s="224">
        <f>I321</f>
        <v>83</v>
      </c>
      <c r="J322" s="753"/>
      <c r="K322" s="754"/>
      <c r="L322" s="754"/>
      <c r="M322" s="755"/>
      <c r="N322" s="392"/>
      <c r="O322" s="240"/>
      <c r="P322" s="330"/>
      <c r="Q322" s="734"/>
      <c r="R322" s="735"/>
      <c r="S322" s="735"/>
      <c r="T322" s="735"/>
      <c r="U322" s="735"/>
      <c r="V322" s="736"/>
      <c r="W322" s="483"/>
      <c r="X322" s="144"/>
      <c r="Y322" s="144"/>
      <c r="Z322" s="144"/>
      <c r="AA322" s="144"/>
      <c r="AB322" s="144"/>
      <c r="AC322" s="144"/>
    </row>
    <row r="323" spans="2:29" ht="15" customHeight="1">
      <c r="B323" s="170">
        <v>2007399</v>
      </c>
      <c r="C323" s="171" t="s">
        <v>14</v>
      </c>
      <c r="D323" s="172" t="s">
        <v>212</v>
      </c>
      <c r="E323" s="253" t="s">
        <v>113</v>
      </c>
      <c r="F323" s="294">
        <v>1</v>
      </c>
      <c r="G323" s="172"/>
      <c r="H323" s="180"/>
      <c r="I323" s="379">
        <f>SUM(F323:H323)</f>
        <v>1</v>
      </c>
      <c r="J323" s="211"/>
      <c r="K323" s="172"/>
      <c r="L323" s="172"/>
      <c r="M323" s="312">
        <v>1</v>
      </c>
      <c r="N323" s="247">
        <f>SUM(J323:M323)</f>
        <v>1</v>
      </c>
      <c r="O323" s="493"/>
      <c r="P323" s="523"/>
      <c r="Q323" s="211"/>
      <c r="R323" s="172"/>
      <c r="S323" s="172"/>
      <c r="T323" s="172"/>
      <c r="U323" s="172"/>
      <c r="V323" s="180"/>
      <c r="W323" s="595"/>
      <c r="X323" s="144"/>
      <c r="Y323" s="144"/>
      <c r="Z323" s="144"/>
      <c r="AA323" s="144"/>
      <c r="AB323" s="144"/>
      <c r="AC323" s="144"/>
    </row>
    <row r="324" spans="2:29" ht="15" customHeight="1">
      <c r="B324" s="152">
        <v>2009261</v>
      </c>
      <c r="C324" s="153" t="s">
        <v>18</v>
      </c>
      <c r="D324" s="147" t="s">
        <v>275</v>
      </c>
      <c r="E324" s="251" t="s">
        <v>113</v>
      </c>
      <c r="F324" s="249"/>
      <c r="G324" s="147"/>
      <c r="H324" s="157"/>
      <c r="I324" s="371"/>
      <c r="J324" s="212"/>
      <c r="K324" s="147"/>
      <c r="L324" s="147"/>
      <c r="M324" s="218">
        <v>1</v>
      </c>
      <c r="N324" s="227">
        <f>SUM(J324:M324)</f>
        <v>1</v>
      </c>
      <c r="O324" s="422"/>
      <c r="P324" s="338"/>
      <c r="Q324" s="212"/>
      <c r="R324" s="147"/>
      <c r="S324" s="147"/>
      <c r="T324" s="147"/>
      <c r="U324" s="147"/>
      <c r="V324" s="157"/>
      <c r="W324" s="481"/>
      <c r="X324" s="144"/>
      <c r="Y324" s="144"/>
      <c r="Z324" s="144"/>
      <c r="AA324" s="144"/>
      <c r="AB324" s="144"/>
      <c r="AC324" s="144"/>
    </row>
    <row r="325" spans="2:29" ht="15" customHeight="1">
      <c r="B325" s="316">
        <v>2012119</v>
      </c>
      <c r="C325" s="153" t="s">
        <v>18</v>
      </c>
      <c r="D325" s="147" t="s">
        <v>276</v>
      </c>
      <c r="E325" s="251" t="s">
        <v>113</v>
      </c>
      <c r="F325" s="249"/>
      <c r="G325" s="147"/>
      <c r="H325" s="157"/>
      <c r="I325" s="371"/>
      <c r="J325" s="212"/>
      <c r="K325" s="147"/>
      <c r="L325" s="147"/>
      <c r="M325" s="218">
        <v>1</v>
      </c>
      <c r="N325" s="227">
        <f>SUM(J325:M325)</f>
        <v>1</v>
      </c>
      <c r="O325" s="422"/>
      <c r="P325" s="338"/>
      <c r="Q325" s="212"/>
      <c r="R325" s="147"/>
      <c r="S325" s="147"/>
      <c r="T325" s="147"/>
      <c r="U325" s="147"/>
      <c r="V325" s="157"/>
      <c r="W325" s="481"/>
      <c r="X325" s="144"/>
      <c r="Y325" s="144"/>
      <c r="Z325" s="144"/>
      <c r="AA325" s="144"/>
      <c r="AB325" s="144"/>
      <c r="AC325" s="144"/>
    </row>
    <row r="326" spans="2:29" ht="15" customHeight="1">
      <c r="B326" s="316">
        <v>2013956</v>
      </c>
      <c r="C326" s="153" t="s">
        <v>86</v>
      </c>
      <c r="D326" s="147" t="s">
        <v>385</v>
      </c>
      <c r="E326" s="251" t="s">
        <v>113</v>
      </c>
      <c r="F326" s="249"/>
      <c r="G326" s="147"/>
      <c r="H326" s="157"/>
      <c r="I326" s="371"/>
      <c r="J326" s="212"/>
      <c r="K326" s="147"/>
      <c r="L326" s="147"/>
      <c r="M326" s="218"/>
      <c r="N326" s="227"/>
      <c r="O326" s="422"/>
      <c r="P326" s="338"/>
      <c r="Q326" s="423">
        <v>2</v>
      </c>
      <c r="R326" s="147"/>
      <c r="S326" s="319">
        <v>2</v>
      </c>
      <c r="T326" s="147">
        <v>2</v>
      </c>
      <c r="U326" s="147"/>
      <c r="V326" s="157">
        <v>2</v>
      </c>
      <c r="W326" s="425">
        <f aca="true" t="shared" si="17" ref="W326:W342">SUM(Q326:V326)</f>
        <v>8</v>
      </c>
      <c r="X326" s="144"/>
      <c r="Y326" s="144"/>
      <c r="Z326" s="144"/>
      <c r="AA326" s="144"/>
      <c r="AB326" s="144"/>
      <c r="AC326" s="144"/>
    </row>
    <row r="327" spans="2:29" ht="15" customHeight="1">
      <c r="B327" s="316">
        <v>2013930</v>
      </c>
      <c r="C327" s="153" t="s">
        <v>86</v>
      </c>
      <c r="D327" s="147" t="s">
        <v>386</v>
      </c>
      <c r="E327" s="251" t="s">
        <v>113</v>
      </c>
      <c r="F327" s="249"/>
      <c r="G327" s="147"/>
      <c r="H327" s="157"/>
      <c r="I327" s="371"/>
      <c r="J327" s="212"/>
      <c r="K327" s="147"/>
      <c r="L327" s="147"/>
      <c r="M327" s="218"/>
      <c r="N327" s="227"/>
      <c r="O327" s="422"/>
      <c r="P327" s="338"/>
      <c r="Q327" s="212"/>
      <c r="R327" s="147"/>
      <c r="S327" s="319">
        <v>2</v>
      </c>
      <c r="T327" s="147">
        <v>2</v>
      </c>
      <c r="U327" s="147"/>
      <c r="V327" s="157">
        <v>2</v>
      </c>
      <c r="W327" s="425">
        <f t="shared" si="17"/>
        <v>6</v>
      </c>
      <c r="X327" s="144"/>
      <c r="Y327" s="144"/>
      <c r="Z327" s="144"/>
      <c r="AA327" s="144"/>
      <c r="AB327" s="144"/>
      <c r="AC327" s="144"/>
    </row>
    <row r="328" spans="2:29" ht="15" customHeight="1">
      <c r="B328" s="316">
        <v>2013969</v>
      </c>
      <c r="C328" s="153" t="s">
        <v>81</v>
      </c>
      <c r="D328" s="147" t="s">
        <v>387</v>
      </c>
      <c r="E328" s="251" t="s">
        <v>113</v>
      </c>
      <c r="F328" s="249"/>
      <c r="G328" s="147"/>
      <c r="H328" s="157"/>
      <c r="I328" s="371"/>
      <c r="J328" s="212"/>
      <c r="K328" s="147"/>
      <c r="L328" s="147"/>
      <c r="M328" s="218"/>
      <c r="N328" s="227"/>
      <c r="O328" s="422"/>
      <c r="P328" s="338"/>
      <c r="Q328" s="423">
        <v>2</v>
      </c>
      <c r="R328" s="147"/>
      <c r="S328" s="319">
        <v>2</v>
      </c>
      <c r="T328" s="147">
        <v>2</v>
      </c>
      <c r="U328" s="147"/>
      <c r="V328" s="157">
        <v>2</v>
      </c>
      <c r="W328" s="425">
        <f t="shared" si="17"/>
        <v>8</v>
      </c>
      <c r="X328" s="144"/>
      <c r="Y328" s="144"/>
      <c r="Z328" s="144"/>
      <c r="AA328" s="144"/>
      <c r="AB328" s="144"/>
      <c r="AC328" s="144"/>
    </row>
    <row r="329" spans="2:29" ht="15" customHeight="1">
      <c r="B329" s="316">
        <v>2015307</v>
      </c>
      <c r="C329" s="153" t="s">
        <v>82</v>
      </c>
      <c r="D329" s="147" t="s">
        <v>388</v>
      </c>
      <c r="E329" s="251" t="s">
        <v>113</v>
      </c>
      <c r="F329" s="249"/>
      <c r="G329" s="147"/>
      <c r="H329" s="157"/>
      <c r="I329" s="371"/>
      <c r="J329" s="212"/>
      <c r="K329" s="147"/>
      <c r="L329" s="147"/>
      <c r="M329" s="218"/>
      <c r="N329" s="227"/>
      <c r="O329" s="422"/>
      <c r="P329" s="338"/>
      <c r="Q329" s="423">
        <v>2</v>
      </c>
      <c r="R329" s="147"/>
      <c r="S329" s="319">
        <v>2</v>
      </c>
      <c r="T329" s="147">
        <v>2</v>
      </c>
      <c r="U329" s="147"/>
      <c r="V329" s="157">
        <v>2</v>
      </c>
      <c r="W329" s="425">
        <f t="shared" si="17"/>
        <v>8</v>
      </c>
      <c r="X329" s="144"/>
      <c r="Y329" s="144"/>
      <c r="Z329" s="144"/>
      <c r="AA329" s="144"/>
      <c r="AB329" s="144"/>
      <c r="AC329" s="144"/>
    </row>
    <row r="330" spans="2:29" ht="15" customHeight="1">
      <c r="B330" s="316">
        <v>2015297</v>
      </c>
      <c r="C330" s="153" t="s">
        <v>82</v>
      </c>
      <c r="D330" s="147" t="s">
        <v>389</v>
      </c>
      <c r="E330" s="251" t="s">
        <v>113</v>
      </c>
      <c r="F330" s="249"/>
      <c r="G330" s="147"/>
      <c r="H330" s="157"/>
      <c r="I330" s="371"/>
      <c r="J330" s="212"/>
      <c r="K330" s="147"/>
      <c r="L330" s="147"/>
      <c r="M330" s="218"/>
      <c r="N330" s="227"/>
      <c r="O330" s="422"/>
      <c r="P330" s="338"/>
      <c r="Q330" s="423">
        <v>2</v>
      </c>
      <c r="R330" s="147"/>
      <c r="S330" s="319">
        <v>2</v>
      </c>
      <c r="T330" s="147"/>
      <c r="U330" s="147"/>
      <c r="V330" s="157">
        <v>2</v>
      </c>
      <c r="W330" s="425">
        <f t="shared" si="17"/>
        <v>6</v>
      </c>
      <c r="X330" s="144"/>
      <c r="Y330" s="144"/>
      <c r="Z330" s="144"/>
      <c r="AA330" s="144"/>
      <c r="AB330" s="144"/>
      <c r="AC330" s="144"/>
    </row>
    <row r="331" spans="2:29" ht="15" customHeight="1">
      <c r="B331" s="316">
        <v>2015284</v>
      </c>
      <c r="C331" s="153" t="s">
        <v>82</v>
      </c>
      <c r="D331" s="147" t="s">
        <v>390</v>
      </c>
      <c r="E331" s="251" t="s">
        <v>113</v>
      </c>
      <c r="F331" s="249"/>
      <c r="G331" s="147"/>
      <c r="H331" s="157"/>
      <c r="I331" s="371"/>
      <c r="J331" s="212"/>
      <c r="K331" s="147"/>
      <c r="L331" s="147"/>
      <c r="M331" s="218"/>
      <c r="N331" s="227"/>
      <c r="O331" s="422"/>
      <c r="P331" s="338"/>
      <c r="Q331" s="212"/>
      <c r="R331" s="147"/>
      <c r="S331" s="319">
        <v>2</v>
      </c>
      <c r="T331" s="147"/>
      <c r="U331" s="147"/>
      <c r="V331" s="157"/>
      <c r="W331" s="425">
        <f t="shared" si="17"/>
        <v>2</v>
      </c>
      <c r="X331" s="144"/>
      <c r="Y331" s="144"/>
      <c r="Z331" s="144"/>
      <c r="AA331" s="144"/>
      <c r="AB331" s="144"/>
      <c r="AC331" s="144"/>
    </row>
    <row r="332" spans="2:29" ht="15" customHeight="1">
      <c r="B332" s="316">
        <v>2011039</v>
      </c>
      <c r="C332" s="153" t="s">
        <v>79</v>
      </c>
      <c r="D332" s="147" t="s">
        <v>391</v>
      </c>
      <c r="E332" s="251" t="s">
        <v>113</v>
      </c>
      <c r="F332" s="249"/>
      <c r="G332" s="147"/>
      <c r="H332" s="157"/>
      <c r="I332" s="371"/>
      <c r="J332" s="212"/>
      <c r="K332" s="147"/>
      <c r="L332" s="147"/>
      <c r="M332" s="218"/>
      <c r="N332" s="227"/>
      <c r="O332" s="422"/>
      <c r="P332" s="338"/>
      <c r="Q332" s="423">
        <v>2</v>
      </c>
      <c r="R332" s="147"/>
      <c r="S332" s="319">
        <v>2</v>
      </c>
      <c r="T332" s="147">
        <v>2</v>
      </c>
      <c r="U332" s="147"/>
      <c r="V332" s="157">
        <v>2</v>
      </c>
      <c r="W332" s="425">
        <f t="shared" si="17"/>
        <v>8</v>
      </c>
      <c r="X332" s="144"/>
      <c r="Y332" s="144"/>
      <c r="Z332" s="144"/>
      <c r="AA332" s="144"/>
      <c r="AB332" s="144"/>
      <c r="AC332" s="144"/>
    </row>
    <row r="333" spans="2:29" ht="15" customHeight="1">
      <c r="B333" s="316">
        <v>2012096</v>
      </c>
      <c r="C333" s="153" t="s">
        <v>79</v>
      </c>
      <c r="D333" s="147" t="s">
        <v>392</v>
      </c>
      <c r="E333" s="251" t="s">
        <v>113</v>
      </c>
      <c r="F333" s="249"/>
      <c r="G333" s="147"/>
      <c r="H333" s="157"/>
      <c r="I333" s="371"/>
      <c r="J333" s="212"/>
      <c r="K333" s="147"/>
      <c r="L333" s="147"/>
      <c r="M333" s="218"/>
      <c r="N333" s="227"/>
      <c r="O333" s="422"/>
      <c r="P333" s="338"/>
      <c r="Q333" s="423">
        <v>2</v>
      </c>
      <c r="R333" s="147"/>
      <c r="S333" s="319">
        <v>2</v>
      </c>
      <c r="T333" s="147">
        <v>2</v>
      </c>
      <c r="U333" s="147"/>
      <c r="V333" s="157">
        <v>2</v>
      </c>
      <c r="W333" s="425">
        <f t="shared" si="17"/>
        <v>8</v>
      </c>
      <c r="X333" s="144"/>
      <c r="Y333" s="144"/>
      <c r="Z333" s="144"/>
      <c r="AA333" s="144"/>
      <c r="AB333" s="144"/>
      <c r="AC333" s="144"/>
    </row>
    <row r="334" spans="2:29" ht="15" customHeight="1">
      <c r="B334" s="316">
        <v>2012122</v>
      </c>
      <c r="C334" s="153" t="s">
        <v>79</v>
      </c>
      <c r="D334" s="147" t="s">
        <v>393</v>
      </c>
      <c r="E334" s="251" t="s">
        <v>113</v>
      </c>
      <c r="F334" s="249"/>
      <c r="G334" s="147"/>
      <c r="H334" s="157"/>
      <c r="I334" s="371"/>
      <c r="J334" s="212"/>
      <c r="K334" s="147"/>
      <c r="L334" s="147"/>
      <c r="M334" s="218"/>
      <c r="N334" s="227"/>
      <c r="O334" s="422"/>
      <c r="P334" s="338"/>
      <c r="Q334" s="423">
        <v>2</v>
      </c>
      <c r="R334" s="147"/>
      <c r="S334" s="319">
        <v>2</v>
      </c>
      <c r="T334" s="147">
        <v>2</v>
      </c>
      <c r="U334" s="147"/>
      <c r="V334" s="157">
        <v>2</v>
      </c>
      <c r="W334" s="425">
        <f t="shared" si="17"/>
        <v>8</v>
      </c>
      <c r="X334" s="144"/>
      <c r="Y334" s="144"/>
      <c r="Z334" s="144"/>
      <c r="AA334" s="144"/>
      <c r="AB334" s="144"/>
      <c r="AC334" s="144"/>
    </row>
    <row r="335" spans="2:29" ht="15" customHeight="1">
      <c r="B335" s="316">
        <v>2004020</v>
      </c>
      <c r="C335" s="153" t="s">
        <v>79</v>
      </c>
      <c r="D335" s="147" t="s">
        <v>394</v>
      </c>
      <c r="E335" s="251" t="s">
        <v>113</v>
      </c>
      <c r="F335" s="249"/>
      <c r="G335" s="147"/>
      <c r="H335" s="157"/>
      <c r="I335" s="371"/>
      <c r="J335" s="212"/>
      <c r="K335" s="147"/>
      <c r="L335" s="147"/>
      <c r="M335" s="218"/>
      <c r="N335" s="227"/>
      <c r="O335" s="422"/>
      <c r="P335" s="338"/>
      <c r="Q335" s="423">
        <v>2</v>
      </c>
      <c r="R335" s="147"/>
      <c r="S335" s="319">
        <v>2</v>
      </c>
      <c r="T335" s="147"/>
      <c r="U335" s="147"/>
      <c r="V335" s="157">
        <v>2</v>
      </c>
      <c r="W335" s="425">
        <f t="shared" si="17"/>
        <v>6</v>
      </c>
      <c r="X335" s="144"/>
      <c r="Y335" s="144"/>
      <c r="Z335" s="144"/>
      <c r="AA335" s="144"/>
      <c r="AB335" s="144"/>
      <c r="AC335" s="144"/>
    </row>
    <row r="336" spans="2:29" ht="15" customHeight="1">
      <c r="B336" s="316">
        <v>2011055</v>
      </c>
      <c r="C336" s="153" t="s">
        <v>79</v>
      </c>
      <c r="D336" s="147" t="s">
        <v>395</v>
      </c>
      <c r="E336" s="251" t="s">
        <v>113</v>
      </c>
      <c r="F336" s="249"/>
      <c r="G336" s="147"/>
      <c r="H336" s="157"/>
      <c r="I336" s="371"/>
      <c r="J336" s="212"/>
      <c r="K336" s="147"/>
      <c r="L336" s="147"/>
      <c r="M336" s="218"/>
      <c r="N336" s="227"/>
      <c r="O336" s="422"/>
      <c r="P336" s="338"/>
      <c r="Q336" s="212"/>
      <c r="R336" s="147"/>
      <c r="S336" s="147"/>
      <c r="T336" s="147">
        <v>2</v>
      </c>
      <c r="U336" s="147"/>
      <c r="V336" s="157">
        <v>2</v>
      </c>
      <c r="W336" s="425">
        <f t="shared" si="17"/>
        <v>4</v>
      </c>
      <c r="X336" s="144"/>
      <c r="Y336" s="144"/>
      <c r="Z336" s="144"/>
      <c r="AA336" s="144"/>
      <c r="AB336" s="144"/>
      <c r="AC336" s="144"/>
    </row>
    <row r="337" spans="2:29" ht="15" customHeight="1">
      <c r="B337" s="316">
        <v>2012135</v>
      </c>
      <c r="C337" s="153" t="s">
        <v>79</v>
      </c>
      <c r="D337" s="147" t="s">
        <v>396</v>
      </c>
      <c r="E337" s="251" t="s">
        <v>113</v>
      </c>
      <c r="F337" s="249"/>
      <c r="G337" s="147"/>
      <c r="H337" s="157"/>
      <c r="I337" s="371"/>
      <c r="J337" s="212"/>
      <c r="K337" s="147"/>
      <c r="L337" s="147"/>
      <c r="M337" s="218"/>
      <c r="N337" s="227"/>
      <c r="O337" s="422"/>
      <c r="P337" s="338"/>
      <c r="Q337" s="423">
        <v>2</v>
      </c>
      <c r="R337" s="147"/>
      <c r="S337" s="147"/>
      <c r="T337" s="147"/>
      <c r="U337" s="147"/>
      <c r="V337" s="157">
        <v>2</v>
      </c>
      <c r="W337" s="425">
        <f t="shared" si="17"/>
        <v>4</v>
      </c>
      <c r="X337" s="144"/>
      <c r="Y337" s="144"/>
      <c r="Z337" s="144"/>
      <c r="AA337" s="144"/>
      <c r="AB337" s="144"/>
      <c r="AC337" s="144"/>
    </row>
    <row r="338" spans="2:29" ht="15" customHeight="1">
      <c r="B338" s="316">
        <v>2012148</v>
      </c>
      <c r="C338" s="153" t="s">
        <v>79</v>
      </c>
      <c r="D338" s="147" t="s">
        <v>397</v>
      </c>
      <c r="E338" s="251" t="s">
        <v>113</v>
      </c>
      <c r="F338" s="249"/>
      <c r="G338" s="147"/>
      <c r="H338" s="157"/>
      <c r="I338" s="371"/>
      <c r="J338" s="212"/>
      <c r="K338" s="147"/>
      <c r="L338" s="147"/>
      <c r="M338" s="218"/>
      <c r="N338" s="227"/>
      <c r="O338" s="422"/>
      <c r="P338" s="338"/>
      <c r="Q338" s="423">
        <v>2</v>
      </c>
      <c r="R338" s="147"/>
      <c r="S338" s="147"/>
      <c r="T338" s="147"/>
      <c r="U338" s="147"/>
      <c r="V338" s="157">
        <v>2</v>
      </c>
      <c r="W338" s="425">
        <f t="shared" si="17"/>
        <v>4</v>
      </c>
      <c r="X338" s="144"/>
      <c r="Y338" s="144"/>
      <c r="Z338" s="144"/>
      <c r="AA338" s="144"/>
      <c r="AB338" s="144"/>
      <c r="AC338" s="144"/>
    </row>
    <row r="339" spans="2:29" ht="15" customHeight="1">
      <c r="B339" s="316">
        <v>2012151</v>
      </c>
      <c r="C339" s="153" t="s">
        <v>78</v>
      </c>
      <c r="D339" s="147" t="s">
        <v>398</v>
      </c>
      <c r="E339" s="251" t="s">
        <v>113</v>
      </c>
      <c r="F339" s="249"/>
      <c r="G339" s="147"/>
      <c r="H339" s="157"/>
      <c r="I339" s="371"/>
      <c r="J339" s="212"/>
      <c r="K339" s="147"/>
      <c r="L339" s="147"/>
      <c r="M339" s="218"/>
      <c r="N339" s="227"/>
      <c r="O339" s="422"/>
      <c r="P339" s="338"/>
      <c r="Q339" s="423">
        <v>2</v>
      </c>
      <c r="R339" s="147"/>
      <c r="S339" s="319">
        <v>2</v>
      </c>
      <c r="T339" s="147">
        <v>2</v>
      </c>
      <c r="U339" s="147"/>
      <c r="V339" s="157">
        <v>2</v>
      </c>
      <c r="W339" s="425">
        <f t="shared" si="17"/>
        <v>8</v>
      </c>
      <c r="X339" s="144"/>
      <c r="Y339" s="144"/>
      <c r="Z339" s="144"/>
      <c r="AA339" s="144"/>
      <c r="AB339" s="144"/>
      <c r="AC339" s="144"/>
    </row>
    <row r="340" spans="2:29" ht="15" customHeight="1">
      <c r="B340" s="316">
        <v>2013914</v>
      </c>
      <c r="C340" s="153" t="s">
        <v>78</v>
      </c>
      <c r="D340" s="147" t="s">
        <v>399</v>
      </c>
      <c r="E340" s="251" t="s">
        <v>113</v>
      </c>
      <c r="F340" s="249"/>
      <c r="G340" s="147"/>
      <c r="H340" s="157"/>
      <c r="I340" s="371"/>
      <c r="J340" s="212"/>
      <c r="K340" s="147"/>
      <c r="L340" s="147"/>
      <c r="M340" s="218"/>
      <c r="N340" s="227"/>
      <c r="O340" s="422"/>
      <c r="P340" s="338"/>
      <c r="Q340" s="423">
        <v>2</v>
      </c>
      <c r="R340" s="147"/>
      <c r="S340" s="147"/>
      <c r="T340" s="147">
        <v>2</v>
      </c>
      <c r="U340" s="147"/>
      <c r="V340" s="157">
        <v>2</v>
      </c>
      <c r="W340" s="425">
        <f t="shared" si="17"/>
        <v>6</v>
      </c>
      <c r="X340" s="144"/>
      <c r="Y340" s="144"/>
      <c r="Z340" s="144"/>
      <c r="AA340" s="144"/>
      <c r="AB340" s="144"/>
      <c r="AC340" s="144"/>
    </row>
    <row r="341" spans="2:29" ht="15" customHeight="1">
      <c r="B341" s="316">
        <v>2013943</v>
      </c>
      <c r="C341" s="153" t="s">
        <v>78</v>
      </c>
      <c r="D341" s="147" t="s">
        <v>400</v>
      </c>
      <c r="E341" s="251" t="s">
        <v>113</v>
      </c>
      <c r="F341" s="249"/>
      <c r="G341" s="147"/>
      <c r="H341" s="157"/>
      <c r="I341" s="371"/>
      <c r="J341" s="212"/>
      <c r="K341" s="147"/>
      <c r="L341" s="147"/>
      <c r="M341" s="218"/>
      <c r="N341" s="227"/>
      <c r="O341" s="422"/>
      <c r="P341" s="338"/>
      <c r="Q341" s="423">
        <v>2</v>
      </c>
      <c r="R341" s="147"/>
      <c r="S341" s="147"/>
      <c r="T341" s="147"/>
      <c r="U341" s="147"/>
      <c r="V341" s="157">
        <v>2</v>
      </c>
      <c r="W341" s="425">
        <f t="shared" si="17"/>
        <v>4</v>
      </c>
      <c r="X341" s="144"/>
      <c r="Y341" s="144"/>
      <c r="Z341" s="144"/>
      <c r="AA341" s="144"/>
      <c r="AB341" s="144"/>
      <c r="AC341" s="144"/>
    </row>
    <row r="342" spans="2:29" ht="15" customHeight="1" thickBot="1">
      <c r="B342" s="590">
        <v>2013985</v>
      </c>
      <c r="C342" s="160" t="s">
        <v>78</v>
      </c>
      <c r="D342" s="161" t="s">
        <v>401</v>
      </c>
      <c r="E342" s="295" t="s">
        <v>113</v>
      </c>
      <c r="F342" s="302"/>
      <c r="G342" s="161"/>
      <c r="H342" s="193"/>
      <c r="I342" s="378"/>
      <c r="J342" s="265"/>
      <c r="K342" s="161"/>
      <c r="L342" s="161"/>
      <c r="M342" s="597"/>
      <c r="N342" s="262"/>
      <c r="O342" s="515"/>
      <c r="P342" s="530"/>
      <c r="Q342" s="598">
        <v>2</v>
      </c>
      <c r="R342" s="161"/>
      <c r="S342" s="161"/>
      <c r="T342" s="161"/>
      <c r="U342" s="161"/>
      <c r="V342" s="193">
        <v>2</v>
      </c>
      <c r="W342" s="516">
        <f t="shared" si="17"/>
        <v>4</v>
      </c>
      <c r="X342" s="144"/>
      <c r="Y342" s="144"/>
      <c r="Z342" s="144"/>
      <c r="AA342" s="144"/>
      <c r="AB342" s="144"/>
      <c r="AC342" s="144"/>
    </row>
    <row r="343" spans="2:29" ht="15" customHeight="1" thickBot="1">
      <c r="B343" s="731" t="s">
        <v>145</v>
      </c>
      <c r="C343" s="732"/>
      <c r="D343" s="732"/>
      <c r="E343" s="733"/>
      <c r="F343" s="743"/>
      <c r="G343" s="744"/>
      <c r="H343" s="745"/>
      <c r="I343" s="224">
        <f>SUM(I323:I342)</f>
        <v>1</v>
      </c>
      <c r="J343" s="734"/>
      <c r="K343" s="735"/>
      <c r="L343" s="735"/>
      <c r="M343" s="736"/>
      <c r="N343" s="241">
        <f>SUM(N323:N342)</f>
        <v>3</v>
      </c>
      <c r="O343" s="685"/>
      <c r="P343" s="679"/>
      <c r="Q343" s="734"/>
      <c r="R343" s="735"/>
      <c r="S343" s="735"/>
      <c r="T343" s="735"/>
      <c r="U343" s="735"/>
      <c r="V343" s="736"/>
      <c r="W343" s="368">
        <f>SUM(W323:W342)</f>
        <v>102</v>
      </c>
      <c r="X343" s="144"/>
      <c r="Y343" s="144"/>
      <c r="Z343" s="144"/>
      <c r="AA343" s="144"/>
      <c r="AB343" s="144"/>
      <c r="AC343" s="144"/>
    </row>
    <row r="344" ht="15" customHeight="1" thickBot="1">
      <c r="C344" s="418"/>
    </row>
    <row r="345" spans="2:16" ht="15" customHeight="1" thickBot="1">
      <c r="B345" s="726" t="s">
        <v>218</v>
      </c>
      <c r="C345" s="727"/>
      <c r="D345" s="727"/>
      <c r="E345" s="727"/>
      <c r="F345" s="727"/>
      <c r="G345" s="727"/>
      <c r="H345" s="727"/>
      <c r="I345" s="727"/>
      <c r="J345" s="727"/>
      <c r="K345" s="727"/>
      <c r="L345" s="727"/>
      <c r="M345" s="727"/>
      <c r="N345" s="727"/>
      <c r="O345" s="727"/>
      <c r="P345" s="728"/>
    </row>
    <row r="346" spans="2:29" ht="15" customHeight="1">
      <c r="B346" s="148">
        <v>2005472</v>
      </c>
      <c r="C346" s="149" t="s">
        <v>62</v>
      </c>
      <c r="D346" s="150" t="s">
        <v>213</v>
      </c>
      <c r="E346" s="250" t="s">
        <v>218</v>
      </c>
      <c r="F346" s="248">
        <v>35</v>
      </c>
      <c r="G346" s="150">
        <v>45</v>
      </c>
      <c r="H346" s="168">
        <v>25</v>
      </c>
      <c r="I346" s="370">
        <f>SUM(F346:H346)</f>
        <v>105</v>
      </c>
      <c r="J346" s="238"/>
      <c r="K346" s="150"/>
      <c r="L346" s="150"/>
      <c r="M346" s="168"/>
      <c r="N346" s="322"/>
      <c r="O346" s="600">
        <v>30</v>
      </c>
      <c r="P346" s="334">
        <f>SUM(O346:O346)</f>
        <v>30</v>
      </c>
      <c r="Q346" s="143"/>
      <c r="R346" s="143"/>
      <c r="S346" s="143"/>
      <c r="T346" s="143"/>
      <c r="U346" s="144"/>
      <c r="V346" s="144"/>
      <c r="W346" s="144"/>
      <c r="X346" s="144"/>
      <c r="Y346" s="144"/>
      <c r="Z346" s="144"/>
      <c r="AA346" s="144"/>
      <c r="AB346" s="144"/>
      <c r="AC346" s="144"/>
    </row>
    <row r="347" spans="2:29" ht="15" customHeight="1">
      <c r="B347" s="158">
        <v>2001382</v>
      </c>
      <c r="C347" s="153" t="s">
        <v>62</v>
      </c>
      <c r="D347" s="147" t="s">
        <v>214</v>
      </c>
      <c r="E347" s="251" t="s">
        <v>218</v>
      </c>
      <c r="F347" s="212"/>
      <c r="G347" s="147">
        <v>40</v>
      </c>
      <c r="H347" s="157">
        <v>40</v>
      </c>
      <c r="I347" s="371">
        <f>SUM(F347:H347)</f>
        <v>80</v>
      </c>
      <c r="J347" s="212"/>
      <c r="K347" s="147"/>
      <c r="L347" s="147"/>
      <c r="M347" s="157"/>
      <c r="N347" s="320"/>
      <c r="O347" s="422"/>
      <c r="P347" s="496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</row>
    <row r="348" spans="2:29" ht="15" customHeight="1">
      <c r="B348" s="158">
        <v>2001706</v>
      </c>
      <c r="C348" s="153" t="s">
        <v>0</v>
      </c>
      <c r="D348" s="147" t="s">
        <v>215</v>
      </c>
      <c r="E348" s="251" t="s">
        <v>218</v>
      </c>
      <c r="F348" s="212"/>
      <c r="G348" s="147">
        <v>45</v>
      </c>
      <c r="H348" s="157">
        <v>50</v>
      </c>
      <c r="I348" s="371">
        <f>SUM(F348:H348)</f>
        <v>95</v>
      </c>
      <c r="J348" s="212"/>
      <c r="K348" s="147"/>
      <c r="L348" s="147"/>
      <c r="M348" s="157"/>
      <c r="N348" s="320"/>
      <c r="O348" s="422"/>
      <c r="P348" s="496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</row>
    <row r="349" spans="2:29" ht="15" customHeight="1">
      <c r="B349" s="158">
        <v>2003568</v>
      </c>
      <c r="C349" s="153" t="s">
        <v>0</v>
      </c>
      <c r="D349" s="147" t="s">
        <v>216</v>
      </c>
      <c r="E349" s="251" t="s">
        <v>218</v>
      </c>
      <c r="F349" s="212"/>
      <c r="G349" s="147">
        <v>40</v>
      </c>
      <c r="H349" s="157">
        <v>30</v>
      </c>
      <c r="I349" s="371">
        <f>SUM(F349:H349)</f>
        <v>70</v>
      </c>
      <c r="J349" s="212"/>
      <c r="K349" s="147"/>
      <c r="L349" s="147"/>
      <c r="M349" s="218"/>
      <c r="N349" s="320"/>
      <c r="O349" s="422"/>
      <c r="P349" s="496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</row>
    <row r="350" spans="2:29" ht="15" customHeight="1">
      <c r="B350" s="158">
        <v>2001748</v>
      </c>
      <c r="C350" s="153" t="s">
        <v>0</v>
      </c>
      <c r="D350" s="232" t="s">
        <v>291</v>
      </c>
      <c r="E350" s="251" t="s">
        <v>218</v>
      </c>
      <c r="F350" s="310"/>
      <c r="G350" s="153"/>
      <c r="H350" s="154"/>
      <c r="I350" s="371"/>
      <c r="J350" s="212"/>
      <c r="K350" s="147"/>
      <c r="L350" s="147"/>
      <c r="M350" s="157"/>
      <c r="N350" s="320"/>
      <c r="O350" s="494">
        <v>45</v>
      </c>
      <c r="P350" s="335">
        <f>SUM(O350:O350)</f>
        <v>45</v>
      </c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</row>
    <row r="351" spans="2:29" ht="15" customHeight="1" thickBot="1">
      <c r="B351" s="221">
        <v>2012711</v>
      </c>
      <c r="C351" s="222" t="s">
        <v>8</v>
      </c>
      <c r="D351" s="165" t="s">
        <v>407</v>
      </c>
      <c r="E351" s="254" t="s">
        <v>218</v>
      </c>
      <c r="F351" s="213"/>
      <c r="G351" s="165"/>
      <c r="H351" s="164"/>
      <c r="I351" s="377"/>
      <c r="J351" s="213"/>
      <c r="K351" s="165"/>
      <c r="L351" s="165">
        <v>35</v>
      </c>
      <c r="M351" s="164"/>
      <c r="N351" s="243">
        <f>SUM(J351:M351)</f>
        <v>35</v>
      </c>
      <c r="O351" s="438"/>
      <c r="P351" s="424"/>
      <c r="Q351" s="143"/>
      <c r="R351" s="143"/>
      <c r="S351" s="143"/>
      <c r="T351" s="143"/>
      <c r="U351" s="144"/>
      <c r="V351" s="144"/>
      <c r="W351" s="144"/>
      <c r="X351" s="144"/>
      <c r="Y351" s="144"/>
      <c r="Z351" s="144"/>
      <c r="AA351" s="144"/>
      <c r="AB351" s="144"/>
      <c r="AC351" s="144"/>
    </row>
    <row r="352" spans="2:29" ht="15" customHeight="1">
      <c r="B352" s="143"/>
      <c r="C352" s="143"/>
      <c r="D352" s="145"/>
      <c r="E352" s="143"/>
      <c r="F352" s="143"/>
      <c r="G352" s="143"/>
      <c r="H352" s="143"/>
      <c r="I352" s="216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</row>
    <row r="353" spans="9:23" ht="15" customHeight="1">
      <c r="I353" s="66">
        <f>I66+I95+I99+I103+I110+I117+I139+I144+I154+I163+I167+I183+I190+I198+I211+I216+I222+I229+I233+I246+I252+I258+I261+I265+I267+I271+I296+I300+I318+I322+I343+I45+I60+I275</f>
        <v>4259</v>
      </c>
      <c r="N353" s="66">
        <f>N66+N95+N99+N103+N110+N117+N139+N144+N154+N163+N167+N183+N190+N198+N211+N216+N222+N229+N233+N246+N252+N258+N261+N265+N267+N271+N296+N300+N318+N322+N343+N45+N60+N275</f>
        <v>2516.1399999999994</v>
      </c>
      <c r="P353" s="66">
        <f>P66+P95+P99+P103+P110+P117+P139+P144+P154+P163+P167+P183+P190+P198+P211+P216+P222+P229+P233+P246+P252+P258+P261+P265+P267+P271+P296+P300+P318+P322+P343+P45+P60+P275</f>
        <v>995</v>
      </c>
      <c r="W353" s="66">
        <f>W66+W95+W99+W103+W110+W117+W139+W144+W154+W163+W167+W183+W190+W198+W211+W216+W222+W229+W233+W246+W252+W258+W261+W265+W267+W271+W296+W300+W318+W322+W343+W45+W60+W275</f>
        <v>1711</v>
      </c>
    </row>
    <row r="354" spans="9:23" ht="15" customHeight="1">
      <c r="I354">
        <f>I66+I99+I117+I198+I222+I233+I258+I265+I275+I300+I322</f>
        <v>957</v>
      </c>
      <c r="N354">
        <f>N66+N99+N117+N198+N222+N233+N258+N265+N275+N300+N322</f>
        <v>396.67</v>
      </c>
      <c r="P354">
        <f>P66+P99+P117+P198+P222+P233+P258+P265+P275+P300+P322</f>
        <v>111</v>
      </c>
      <c r="W354">
        <f>W66+W99+W117+W198+W222+W233+W258+W265+W275+W300+W322</f>
        <v>5</v>
      </c>
    </row>
    <row r="355" spans="9:23" ht="15" customHeight="1">
      <c r="I355" s="66">
        <f>I353-I354</f>
        <v>3302</v>
      </c>
      <c r="N355" s="66">
        <f>N353-N354</f>
        <v>2119.4699999999993</v>
      </c>
      <c r="P355" s="66">
        <f>P353-P354</f>
        <v>884</v>
      </c>
      <c r="W355" s="66">
        <f>W353-W354</f>
        <v>1706</v>
      </c>
    </row>
  </sheetData>
  <mergeCells count="141">
    <mergeCell ref="B17:W17"/>
    <mergeCell ref="B45:E45"/>
    <mergeCell ref="F45:H45"/>
    <mergeCell ref="J45:M45"/>
    <mergeCell ref="Q45:V45"/>
    <mergeCell ref="B62:P62"/>
    <mergeCell ref="B66:E66"/>
    <mergeCell ref="F66:H66"/>
    <mergeCell ref="J66:M66"/>
    <mergeCell ref="B95:E95"/>
    <mergeCell ref="F95:H95"/>
    <mergeCell ref="J95:M95"/>
    <mergeCell ref="B47:W47"/>
    <mergeCell ref="B60:E60"/>
    <mergeCell ref="F60:H60"/>
    <mergeCell ref="J60:M60"/>
    <mergeCell ref="Q60:V60"/>
    <mergeCell ref="B112:W112"/>
    <mergeCell ref="B117:E117"/>
    <mergeCell ref="F117:H117"/>
    <mergeCell ref="J117:M117"/>
    <mergeCell ref="Q117:V117"/>
    <mergeCell ref="B97:P97"/>
    <mergeCell ref="B99:E99"/>
    <mergeCell ref="F99:H99"/>
    <mergeCell ref="J99:M99"/>
    <mergeCell ref="B103:E103"/>
    <mergeCell ref="F103:H103"/>
    <mergeCell ref="J103:M103"/>
    <mergeCell ref="B169:W169"/>
    <mergeCell ref="B183:E183"/>
    <mergeCell ref="F183:H183"/>
    <mergeCell ref="J183:M183"/>
    <mergeCell ref="Q183:V183"/>
    <mergeCell ref="B185:P185"/>
    <mergeCell ref="B146:P146"/>
    <mergeCell ref="B154:E154"/>
    <mergeCell ref="F154:H154"/>
    <mergeCell ref="J154:M154"/>
    <mergeCell ref="B156:P156"/>
    <mergeCell ref="B163:E163"/>
    <mergeCell ref="F163:H163"/>
    <mergeCell ref="J163:M163"/>
    <mergeCell ref="Q211:V211"/>
    <mergeCell ref="B213:P213"/>
    <mergeCell ref="B216:E216"/>
    <mergeCell ref="F216:H216"/>
    <mergeCell ref="J216:M216"/>
    <mergeCell ref="B190:E190"/>
    <mergeCell ref="F190:H190"/>
    <mergeCell ref="J190:M190"/>
    <mergeCell ref="B192:W192"/>
    <mergeCell ref="B198:E198"/>
    <mergeCell ref="F198:H198"/>
    <mergeCell ref="J198:M198"/>
    <mergeCell ref="Q198:V198"/>
    <mergeCell ref="B218:P218"/>
    <mergeCell ref="B222:E222"/>
    <mergeCell ref="F222:H222"/>
    <mergeCell ref="J222:M222"/>
    <mergeCell ref="F229:H229"/>
    <mergeCell ref="J229:M229"/>
    <mergeCell ref="B211:E211"/>
    <mergeCell ref="F211:H211"/>
    <mergeCell ref="J211:M211"/>
    <mergeCell ref="F252:H252"/>
    <mergeCell ref="J252:M252"/>
    <mergeCell ref="B254:I254"/>
    <mergeCell ref="B258:E258"/>
    <mergeCell ref="F258:H258"/>
    <mergeCell ref="B261:E261"/>
    <mergeCell ref="F261:H261"/>
    <mergeCell ref="B231:P231"/>
    <mergeCell ref="B233:E233"/>
    <mergeCell ref="J233:M233"/>
    <mergeCell ref="B246:E246"/>
    <mergeCell ref="J246:M246"/>
    <mergeCell ref="B248:P248"/>
    <mergeCell ref="B296:E296"/>
    <mergeCell ref="F296:H296"/>
    <mergeCell ref="J296:M296"/>
    <mergeCell ref="Q296:V296"/>
    <mergeCell ref="B298:W298"/>
    <mergeCell ref="F271:H271"/>
    <mergeCell ref="J271:M271"/>
    <mergeCell ref="B263:N263"/>
    <mergeCell ref="F265:H265"/>
    <mergeCell ref="J265:M265"/>
    <mergeCell ref="F267:H267"/>
    <mergeCell ref="J267:M267"/>
    <mergeCell ref="B269:N269"/>
    <mergeCell ref="B275:E275"/>
    <mergeCell ref="Q275:V275"/>
    <mergeCell ref="C1:W1"/>
    <mergeCell ref="C2:W2"/>
    <mergeCell ref="C3:W3"/>
    <mergeCell ref="C4:W4"/>
    <mergeCell ref="C5:W5"/>
    <mergeCell ref="C6:W6"/>
    <mergeCell ref="B345:P345"/>
    <mergeCell ref="B320:W320"/>
    <mergeCell ref="B322:E322"/>
    <mergeCell ref="J322:M322"/>
    <mergeCell ref="Q322:V322"/>
    <mergeCell ref="B343:E343"/>
    <mergeCell ref="F343:H343"/>
    <mergeCell ref="J343:M343"/>
    <mergeCell ref="Q343:V343"/>
    <mergeCell ref="B300:E300"/>
    <mergeCell ref="F300:H300"/>
    <mergeCell ref="J300:M300"/>
    <mergeCell ref="Q300:V300"/>
    <mergeCell ref="B318:E318"/>
    <mergeCell ref="F318:H318"/>
    <mergeCell ref="J318:M318"/>
    <mergeCell ref="Q318:V318"/>
    <mergeCell ref="B273:W273"/>
    <mergeCell ref="C13:W13"/>
    <mergeCell ref="C14:W14"/>
    <mergeCell ref="F167:H167"/>
    <mergeCell ref="J167:M167"/>
    <mergeCell ref="B167:E167"/>
    <mergeCell ref="B165:N165"/>
    <mergeCell ref="C7:W7"/>
    <mergeCell ref="C8:W8"/>
    <mergeCell ref="C9:W9"/>
    <mergeCell ref="C10:W10"/>
    <mergeCell ref="C11:W11"/>
    <mergeCell ref="C12:W12"/>
    <mergeCell ref="B139:E139"/>
    <mergeCell ref="F139:H139"/>
    <mergeCell ref="J139:M139"/>
    <mergeCell ref="Q139:V139"/>
    <mergeCell ref="B141:P141"/>
    <mergeCell ref="B144:E144"/>
    <mergeCell ref="F144:H144"/>
    <mergeCell ref="J144:M144"/>
    <mergeCell ref="B105:P105"/>
    <mergeCell ref="B110:E110"/>
    <mergeCell ref="F110:H110"/>
    <mergeCell ref="J110:M1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AC72A-B082-434E-BD57-4F22AA80223F}">
  <dimension ref="A1:AB372"/>
  <sheetViews>
    <sheetView workbookViewId="0" topLeftCell="A344">
      <selection activeCell="D248" sqref="D248"/>
    </sheetView>
  </sheetViews>
  <sheetFormatPr defaultColWidth="9.140625" defaultRowHeight="15"/>
  <cols>
    <col min="1" max="1" width="8.7109375" style="143" customWidth="1"/>
    <col min="2" max="2" width="11.28125" style="143" customWidth="1"/>
    <col min="3" max="3" width="24.00390625" style="145" customWidth="1"/>
    <col min="4" max="4" width="7.8515625" style="143" customWidth="1"/>
    <col min="5" max="5" width="6.28125" style="143" customWidth="1"/>
    <col min="6" max="6" width="5.7109375" style="143" customWidth="1"/>
    <col min="7" max="7" width="5.140625" style="143" customWidth="1"/>
    <col min="8" max="8" width="10.00390625" style="223" customWidth="1"/>
    <col min="9" max="10" width="9.140625" style="144" customWidth="1"/>
    <col min="11" max="11" width="6.8515625" style="144" customWidth="1"/>
    <col min="12" max="12" width="7.421875" style="144" customWidth="1"/>
    <col min="13" max="13" width="9.140625" style="245" customWidth="1"/>
    <col min="14" max="14" width="9.140625" style="144" customWidth="1"/>
    <col min="15" max="15" width="9.140625" style="398" customWidth="1"/>
    <col min="16" max="21" width="9.140625" style="144" customWidth="1"/>
    <col min="22" max="22" width="9.140625" style="364" customWidth="1"/>
    <col min="23" max="16384" width="9.140625" style="144" customWidth="1"/>
  </cols>
  <sheetData>
    <row r="1" spans="1:28" ht="15" thickBot="1">
      <c r="A1" s="272">
        <v>1</v>
      </c>
      <c r="B1" s="442" t="s">
        <v>219</v>
      </c>
      <c r="C1" s="272"/>
      <c r="D1" s="273"/>
      <c r="E1" s="273"/>
      <c r="F1" s="272" t="s">
        <v>36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X1" s="206" t="s">
        <v>101</v>
      </c>
      <c r="Y1" s="207" t="s">
        <v>39</v>
      </c>
      <c r="Z1" s="207" t="s">
        <v>146</v>
      </c>
      <c r="AA1" s="207" t="s">
        <v>145</v>
      </c>
      <c r="AB1" s="200"/>
    </row>
    <row r="2" spans="1:28" ht="15" thickBot="1">
      <c r="A2" s="272">
        <v>2</v>
      </c>
      <c r="B2" s="442" t="s">
        <v>220</v>
      </c>
      <c r="C2" s="272"/>
      <c r="D2" s="273"/>
      <c r="E2" s="273"/>
      <c r="F2" s="272" t="s">
        <v>36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X2" s="203">
        <v>1</v>
      </c>
      <c r="Y2" s="187" t="s">
        <v>102</v>
      </c>
      <c r="Z2" s="211">
        <f>H69</f>
        <v>76</v>
      </c>
      <c r="AA2" s="180">
        <f>H99</f>
        <v>1233</v>
      </c>
      <c r="AB2" s="208">
        <f aca="true" t="shared" si="0" ref="AB2:AB8">Z2+AA2</f>
        <v>1309</v>
      </c>
    </row>
    <row r="3" spans="1:28" ht="15" thickBot="1">
      <c r="A3" s="272">
        <v>3</v>
      </c>
      <c r="B3" s="442" t="s">
        <v>221</v>
      </c>
      <c r="C3" s="272"/>
      <c r="D3" s="273"/>
      <c r="E3" s="273"/>
      <c r="F3" s="272" t="s">
        <v>36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X3" s="188">
        <v>2</v>
      </c>
      <c r="Y3" s="204" t="s">
        <v>103</v>
      </c>
      <c r="Z3" s="212">
        <f>H120</f>
        <v>135</v>
      </c>
      <c r="AA3" s="157" t="e">
        <f>#REF!</f>
        <v>#REF!</v>
      </c>
      <c r="AB3" s="208" t="e">
        <f t="shared" si="0"/>
        <v>#REF!</v>
      </c>
    </row>
    <row r="4" spans="1:28" ht="15" thickBot="1">
      <c r="A4" s="244">
        <v>4</v>
      </c>
      <c r="B4" s="443" t="s">
        <v>222</v>
      </c>
      <c r="C4" s="244"/>
      <c r="D4" s="245"/>
      <c r="E4" s="245"/>
      <c r="F4" s="244" t="s">
        <v>37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X4" s="188">
        <v>3</v>
      </c>
      <c r="Y4" s="204" t="s">
        <v>104</v>
      </c>
      <c r="Z4" s="212">
        <f>H219</f>
        <v>255</v>
      </c>
      <c r="AA4" s="157">
        <f>H226</f>
        <v>284</v>
      </c>
      <c r="AB4" s="208">
        <f t="shared" si="0"/>
        <v>539</v>
      </c>
    </row>
    <row r="5" spans="1:28" ht="15" thickBot="1">
      <c r="A5" s="244">
        <v>5</v>
      </c>
      <c r="B5" s="443" t="s">
        <v>223</v>
      </c>
      <c r="C5" s="244"/>
      <c r="D5" s="245"/>
      <c r="E5" s="245"/>
      <c r="F5" s="244" t="s">
        <v>37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X5" s="188">
        <v>4</v>
      </c>
      <c r="Y5" s="204" t="s">
        <v>105</v>
      </c>
      <c r="Z5" s="212">
        <f>H302</f>
        <v>1</v>
      </c>
      <c r="AA5" s="218">
        <f>H320</f>
        <v>306</v>
      </c>
      <c r="AB5" s="208">
        <f t="shared" si="0"/>
        <v>307</v>
      </c>
    </row>
    <row r="6" spans="1:28" ht="15" thickBot="1">
      <c r="A6" s="244">
        <v>6</v>
      </c>
      <c r="B6" s="443" t="s">
        <v>224</v>
      </c>
      <c r="C6" s="244"/>
      <c r="D6" s="245"/>
      <c r="E6" s="245"/>
      <c r="F6" s="244" t="s">
        <v>37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X6" s="188">
        <v>5</v>
      </c>
      <c r="Y6" s="204" t="s">
        <v>106</v>
      </c>
      <c r="Z6" s="212">
        <f>H230</f>
        <v>70</v>
      </c>
      <c r="AA6" s="157">
        <f>H243</f>
        <v>163</v>
      </c>
      <c r="AB6" s="208">
        <f t="shared" si="0"/>
        <v>233</v>
      </c>
    </row>
    <row r="7" spans="1:28" ht="15" thickBot="1">
      <c r="A7" s="244">
        <v>7</v>
      </c>
      <c r="B7" s="443" t="s">
        <v>225</v>
      </c>
      <c r="C7" s="244"/>
      <c r="D7" s="245"/>
      <c r="E7" s="245"/>
      <c r="F7" s="244" t="s">
        <v>37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X7" s="188">
        <v>6</v>
      </c>
      <c r="Y7" s="204" t="s">
        <v>107</v>
      </c>
      <c r="Z7" s="212">
        <f>H195</f>
        <v>57</v>
      </c>
      <c r="AA7" s="157">
        <f>H208</f>
        <v>104</v>
      </c>
      <c r="AB7" s="208">
        <f t="shared" si="0"/>
        <v>161</v>
      </c>
    </row>
    <row r="8" spans="1:28" ht="15" thickBot="1">
      <c r="A8" s="361">
        <v>8</v>
      </c>
      <c r="B8" s="362" t="s">
        <v>277</v>
      </c>
      <c r="C8" s="361"/>
      <c r="D8" s="398"/>
      <c r="E8" s="398"/>
      <c r="F8" s="361" t="s">
        <v>278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 s="188">
        <v>7</v>
      </c>
      <c r="Y8" s="204" t="s">
        <v>108</v>
      </c>
      <c r="Z8" s="212"/>
      <c r="AA8" s="157">
        <f>H156</f>
        <v>215</v>
      </c>
      <c r="AB8" s="208">
        <f t="shared" si="0"/>
        <v>215</v>
      </c>
    </row>
    <row r="9" spans="1:28" ht="15" thickBot="1">
      <c r="A9" s="363">
        <v>9</v>
      </c>
      <c r="B9" s="444" t="s">
        <v>310</v>
      </c>
      <c r="C9" s="363"/>
      <c r="D9" s="364"/>
      <c r="E9" s="364"/>
      <c r="F9" s="363" t="s">
        <v>33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X9" s="188">
        <v>8</v>
      </c>
      <c r="Y9" s="204" t="s">
        <v>109</v>
      </c>
      <c r="Z9" s="212"/>
      <c r="AA9" s="157">
        <f>H273</f>
        <v>195</v>
      </c>
      <c r="AB9" s="208">
        <f>Z9+AA9</f>
        <v>195</v>
      </c>
    </row>
    <row r="10" spans="1:28" ht="15" thickBot="1">
      <c r="A10" s="363">
        <v>10</v>
      </c>
      <c r="B10" s="444" t="s">
        <v>311</v>
      </c>
      <c r="C10" s="363"/>
      <c r="D10" s="364"/>
      <c r="E10" s="364"/>
      <c r="F10" s="363" t="s">
        <v>33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X10" s="188">
        <v>9</v>
      </c>
      <c r="Y10" s="204" t="s">
        <v>110</v>
      </c>
      <c r="Z10" s="212"/>
      <c r="AA10" s="157">
        <f>H249</f>
        <v>182</v>
      </c>
      <c r="AB10" s="208">
        <f>Z10+AA10</f>
        <v>182</v>
      </c>
    </row>
    <row r="11" spans="1:28" ht="15" thickBot="1">
      <c r="A11" s="363">
        <v>11</v>
      </c>
      <c r="B11" s="444" t="s">
        <v>312</v>
      </c>
      <c r="C11" s="363"/>
      <c r="D11" s="364"/>
      <c r="E11" s="364"/>
      <c r="F11" s="363" t="s">
        <v>33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X11" s="188">
        <v>10</v>
      </c>
      <c r="Y11" s="204" t="s">
        <v>111</v>
      </c>
      <c r="Z11" s="212">
        <f>H261</f>
        <v>30</v>
      </c>
      <c r="AA11" s="157">
        <f>H263</f>
        <v>125</v>
      </c>
      <c r="AB11" s="208">
        <f>Z11+AA11</f>
        <v>155</v>
      </c>
    </row>
    <row r="12" spans="1:28" ht="15">
      <c r="A12" s="363">
        <v>1</v>
      </c>
      <c r="B12" s="444" t="s">
        <v>313</v>
      </c>
      <c r="C12" s="363"/>
      <c r="D12" s="364"/>
      <c r="E12" s="364"/>
      <c r="F12" s="365" t="s">
        <v>33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 s="188">
        <v>11</v>
      </c>
      <c r="Y12" s="204" t="s">
        <v>112</v>
      </c>
      <c r="Z12" s="212">
        <v>15</v>
      </c>
      <c r="AA12" s="157">
        <v>90</v>
      </c>
      <c r="AB12" s="208">
        <f>Z12+AA12</f>
        <v>105</v>
      </c>
    </row>
    <row r="13" spans="1:28" ht="15" thickBot="1">
      <c r="A13" s="363">
        <v>13</v>
      </c>
      <c r="B13" s="444" t="s">
        <v>314</v>
      </c>
      <c r="C13" s="363"/>
      <c r="D13" s="364"/>
      <c r="E13" s="364"/>
      <c r="F13" s="365" t="s">
        <v>33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 s="188">
        <v>12</v>
      </c>
      <c r="Y13" s="204" t="s">
        <v>113</v>
      </c>
      <c r="Z13" s="212">
        <f>H324</f>
        <v>83</v>
      </c>
      <c r="AA13" s="157">
        <f>H345</f>
        <v>1</v>
      </c>
      <c r="AB13" s="209">
        <v>84</v>
      </c>
    </row>
    <row r="14" spans="1:28" ht="15" thickBot="1">
      <c r="A14" s="363">
        <v>14</v>
      </c>
      <c r="B14" s="444" t="s">
        <v>315</v>
      </c>
      <c r="C14" s="363"/>
      <c r="D14" s="364"/>
      <c r="E14" s="364"/>
      <c r="F14" s="365" t="s">
        <v>33</v>
      </c>
      <c r="G14" s="14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 s="188">
        <v>13</v>
      </c>
      <c r="Y14" s="204" t="s">
        <v>114</v>
      </c>
      <c r="Z14" s="212"/>
      <c r="AA14" s="218">
        <f>H165</f>
        <v>55</v>
      </c>
      <c r="AB14" s="208">
        <f>Z14+AA14</f>
        <v>55</v>
      </c>
    </row>
    <row r="15" spans="3:28" ht="15" thickBot="1">
      <c r="C15" s="143"/>
      <c r="E15" s="144"/>
      <c r="F15" s="144"/>
      <c r="G15" s="144"/>
      <c r="H15" s="144"/>
      <c r="M15" s="144"/>
      <c r="O15" s="144"/>
      <c r="V15" s="144"/>
      <c r="X15" s="188">
        <v>14</v>
      </c>
      <c r="Y15" s="204" t="s">
        <v>115</v>
      </c>
      <c r="Z15" s="212">
        <f>H254</f>
        <v>40</v>
      </c>
      <c r="AA15" s="157">
        <f>H257</f>
        <v>83</v>
      </c>
      <c r="AB15" s="208">
        <f>Z15+AA15</f>
        <v>123</v>
      </c>
    </row>
    <row r="16" spans="1:28" ht="15" thickBot="1">
      <c r="A16" s="194" t="s">
        <v>98</v>
      </c>
      <c r="B16" s="198" t="s">
        <v>99</v>
      </c>
      <c r="C16" s="225" t="s">
        <v>100</v>
      </c>
      <c r="D16" s="201" t="s">
        <v>39</v>
      </c>
      <c r="E16" s="270">
        <v>1</v>
      </c>
      <c r="F16" s="269">
        <v>2</v>
      </c>
      <c r="G16" s="271">
        <v>3</v>
      </c>
      <c r="H16" s="224" t="s">
        <v>36</v>
      </c>
      <c r="I16" s="267">
        <v>4</v>
      </c>
      <c r="J16" s="267">
        <v>5</v>
      </c>
      <c r="K16" s="267">
        <v>6</v>
      </c>
      <c r="L16" s="268">
        <v>7</v>
      </c>
      <c r="M16" s="241" t="s">
        <v>37</v>
      </c>
      <c r="N16" s="321">
        <v>8</v>
      </c>
      <c r="O16" s="321" t="s">
        <v>278</v>
      </c>
      <c r="P16" s="366">
        <v>9</v>
      </c>
      <c r="Q16" s="367">
        <v>10</v>
      </c>
      <c r="R16" s="367">
        <v>11</v>
      </c>
      <c r="S16" s="367">
        <v>12</v>
      </c>
      <c r="T16" s="367">
        <v>13</v>
      </c>
      <c r="U16" s="367">
        <v>14</v>
      </c>
      <c r="V16" s="368" t="s">
        <v>33</v>
      </c>
      <c r="X16" s="188">
        <v>15</v>
      </c>
      <c r="Y16" s="204" t="s">
        <v>116</v>
      </c>
      <c r="Z16" s="212"/>
      <c r="AA16" s="157">
        <f>H146</f>
        <v>34</v>
      </c>
      <c r="AB16" s="208">
        <f>Z16+AA16</f>
        <v>34</v>
      </c>
    </row>
    <row r="17" spans="1:28" ht="15" thickBot="1">
      <c r="A17" s="748" t="s">
        <v>328</v>
      </c>
      <c r="B17" s="749"/>
      <c r="C17" s="749"/>
      <c r="D17" s="749"/>
      <c r="E17" s="749"/>
      <c r="F17" s="749"/>
      <c r="G17" s="749"/>
      <c r="H17" s="749"/>
      <c r="I17" s="749"/>
      <c r="J17" s="749"/>
      <c r="K17" s="749"/>
      <c r="L17" s="749"/>
      <c r="M17" s="749"/>
      <c r="N17" s="749"/>
      <c r="O17" s="749"/>
      <c r="P17" s="749"/>
      <c r="Q17" s="749"/>
      <c r="R17" s="749"/>
      <c r="S17" s="749"/>
      <c r="T17" s="749"/>
      <c r="U17" s="749"/>
      <c r="V17" s="750"/>
      <c r="X17" s="188">
        <v>16</v>
      </c>
      <c r="Y17" s="204" t="s">
        <v>117</v>
      </c>
      <c r="Z17" s="212"/>
      <c r="AA17" s="157"/>
      <c r="AB17" s="209">
        <v>8</v>
      </c>
    </row>
    <row r="18" spans="1:28" ht="15" thickBot="1">
      <c r="A18" s="318">
        <v>2014049</v>
      </c>
      <c r="B18" s="149" t="s">
        <v>86</v>
      </c>
      <c r="C18" s="234" t="s">
        <v>292</v>
      </c>
      <c r="D18" s="313" t="s">
        <v>293</v>
      </c>
      <c r="E18" s="238"/>
      <c r="F18" s="150"/>
      <c r="G18" s="168"/>
      <c r="H18" s="370"/>
      <c r="I18" s="428"/>
      <c r="J18" s="149"/>
      <c r="K18" s="149"/>
      <c r="L18" s="429"/>
      <c r="M18" s="226"/>
      <c r="N18" s="430"/>
      <c r="O18" s="431"/>
      <c r="P18" s="432">
        <v>2</v>
      </c>
      <c r="Q18" s="433">
        <v>2</v>
      </c>
      <c r="R18" s="434">
        <v>2</v>
      </c>
      <c r="S18" s="150"/>
      <c r="T18" s="150">
        <v>2</v>
      </c>
      <c r="U18" s="168">
        <v>2</v>
      </c>
      <c r="V18" s="435">
        <f aca="true" t="shared" si="1" ref="V18:V34">SUM(P18:U18)</f>
        <v>10</v>
      </c>
      <c r="X18" s="189">
        <v>17</v>
      </c>
      <c r="Y18" s="214" t="s">
        <v>118</v>
      </c>
      <c r="Z18" s="213"/>
      <c r="AA18" s="164"/>
      <c r="AB18" s="210">
        <v>1</v>
      </c>
    </row>
    <row r="19" spans="1:28" ht="15">
      <c r="A19" s="215">
        <v>2005582</v>
      </c>
      <c r="B19" s="153" t="s">
        <v>8</v>
      </c>
      <c r="C19" s="232" t="s">
        <v>294</v>
      </c>
      <c r="D19" s="451" t="s">
        <v>293</v>
      </c>
      <c r="E19" s="212"/>
      <c r="F19" s="147"/>
      <c r="G19" s="157"/>
      <c r="H19" s="371"/>
      <c r="I19" s="310"/>
      <c r="J19" s="153"/>
      <c r="K19" s="153"/>
      <c r="L19" s="154"/>
      <c r="M19" s="227"/>
      <c r="N19" s="422"/>
      <c r="O19" s="338"/>
      <c r="P19" s="212"/>
      <c r="Q19" s="147"/>
      <c r="R19" s="147">
        <v>40</v>
      </c>
      <c r="S19" s="147"/>
      <c r="T19" s="147">
        <v>1</v>
      </c>
      <c r="U19" s="157">
        <v>25</v>
      </c>
      <c r="V19" s="425">
        <f t="shared" si="1"/>
        <v>66</v>
      </c>
      <c r="X19"/>
      <c r="Y19"/>
      <c r="Z19"/>
      <c r="AA19"/>
      <c r="AB19"/>
    </row>
    <row r="20" spans="1:28" ht="15">
      <c r="A20" s="215">
        <v>2005333</v>
      </c>
      <c r="B20" s="153" t="s">
        <v>8</v>
      </c>
      <c r="C20" s="232" t="s">
        <v>295</v>
      </c>
      <c r="D20" s="451" t="s">
        <v>293</v>
      </c>
      <c r="E20" s="212"/>
      <c r="F20" s="147"/>
      <c r="G20" s="157"/>
      <c r="H20" s="371"/>
      <c r="I20" s="310"/>
      <c r="J20" s="153"/>
      <c r="K20" s="153"/>
      <c r="L20" s="154"/>
      <c r="M20" s="227"/>
      <c r="N20" s="422"/>
      <c r="O20" s="338"/>
      <c r="P20" s="212"/>
      <c r="Q20" s="147"/>
      <c r="R20" s="147"/>
      <c r="S20" s="147"/>
      <c r="T20" s="147"/>
      <c r="U20" s="157">
        <v>1</v>
      </c>
      <c r="V20" s="425">
        <f t="shared" si="1"/>
        <v>1</v>
      </c>
      <c r="X20"/>
      <c r="Y20"/>
      <c r="Z20"/>
      <c r="AA20"/>
      <c r="AB20"/>
    </row>
    <row r="21" spans="1:28" ht="15">
      <c r="A21" s="215">
        <v>2015394</v>
      </c>
      <c r="B21" s="153" t="s">
        <v>82</v>
      </c>
      <c r="C21" s="232" t="s">
        <v>296</v>
      </c>
      <c r="D21" s="451" t="s">
        <v>293</v>
      </c>
      <c r="E21" s="212"/>
      <c r="F21" s="147"/>
      <c r="G21" s="157"/>
      <c r="H21" s="371"/>
      <c r="I21" s="310"/>
      <c r="J21" s="153"/>
      <c r="K21" s="153"/>
      <c r="L21" s="154"/>
      <c r="M21" s="227"/>
      <c r="N21" s="422"/>
      <c r="O21" s="338"/>
      <c r="P21" s="423">
        <v>2</v>
      </c>
      <c r="Q21" s="360">
        <v>2</v>
      </c>
      <c r="R21" s="147"/>
      <c r="S21" s="147"/>
      <c r="T21" s="147">
        <v>2</v>
      </c>
      <c r="U21" s="157">
        <v>2</v>
      </c>
      <c r="V21" s="425">
        <f t="shared" si="1"/>
        <v>8</v>
      </c>
      <c r="X21"/>
      <c r="Y21"/>
      <c r="Z21"/>
      <c r="AA21"/>
      <c r="AB21"/>
    </row>
    <row r="22" spans="1:28" ht="15">
      <c r="A22" s="215">
        <v>2015378</v>
      </c>
      <c r="B22" s="153" t="s">
        <v>80</v>
      </c>
      <c r="C22" s="232" t="s">
        <v>297</v>
      </c>
      <c r="D22" s="451" t="s">
        <v>293</v>
      </c>
      <c r="E22" s="212"/>
      <c r="F22" s="147"/>
      <c r="G22" s="157"/>
      <c r="H22" s="371"/>
      <c r="I22" s="310"/>
      <c r="J22" s="153"/>
      <c r="K22" s="153"/>
      <c r="L22" s="154"/>
      <c r="M22" s="227"/>
      <c r="N22" s="422"/>
      <c r="O22" s="338"/>
      <c r="P22" s="423">
        <v>2</v>
      </c>
      <c r="Q22" s="147"/>
      <c r="R22" s="147"/>
      <c r="S22" s="147">
        <v>2</v>
      </c>
      <c r="T22" s="147">
        <v>2</v>
      </c>
      <c r="U22" s="157">
        <v>2</v>
      </c>
      <c r="V22" s="425">
        <f t="shared" si="1"/>
        <v>8</v>
      </c>
      <c r="X22"/>
      <c r="Y22"/>
      <c r="Z22"/>
      <c r="AA22"/>
      <c r="AB22"/>
    </row>
    <row r="23" spans="1:28" ht="15">
      <c r="A23" s="215">
        <v>2015682</v>
      </c>
      <c r="B23" s="153" t="s">
        <v>80</v>
      </c>
      <c r="C23" s="232" t="s">
        <v>298</v>
      </c>
      <c r="D23" s="451" t="s">
        <v>293</v>
      </c>
      <c r="E23" s="212"/>
      <c r="F23" s="147"/>
      <c r="G23" s="157"/>
      <c r="H23" s="371"/>
      <c r="I23" s="310"/>
      <c r="J23" s="153"/>
      <c r="K23" s="153"/>
      <c r="L23" s="154"/>
      <c r="M23" s="227"/>
      <c r="N23" s="422"/>
      <c r="O23" s="338"/>
      <c r="P23" s="212"/>
      <c r="Q23" s="147"/>
      <c r="R23" s="147"/>
      <c r="S23" s="147">
        <v>2</v>
      </c>
      <c r="T23" s="147">
        <v>2</v>
      </c>
      <c r="U23" s="157">
        <v>2</v>
      </c>
      <c r="V23" s="425">
        <f t="shared" si="1"/>
        <v>6</v>
      </c>
      <c r="X23"/>
      <c r="Y23"/>
      <c r="Z23"/>
      <c r="AA23"/>
      <c r="AB23"/>
    </row>
    <row r="24" spans="1:28" ht="15">
      <c r="A24" s="215">
        <v>2003254</v>
      </c>
      <c r="B24" s="153" t="s">
        <v>14</v>
      </c>
      <c r="C24" s="232" t="s">
        <v>299</v>
      </c>
      <c r="D24" s="451" t="s">
        <v>293</v>
      </c>
      <c r="E24" s="212"/>
      <c r="F24" s="147"/>
      <c r="G24" s="157"/>
      <c r="H24" s="371"/>
      <c r="I24" s="310"/>
      <c r="J24" s="153"/>
      <c r="K24" s="153"/>
      <c r="L24" s="154"/>
      <c r="M24" s="227"/>
      <c r="N24" s="422"/>
      <c r="O24" s="338"/>
      <c r="P24" s="423">
        <v>3</v>
      </c>
      <c r="Q24" s="360">
        <v>1</v>
      </c>
      <c r="R24" s="147">
        <v>55</v>
      </c>
      <c r="S24" s="147">
        <v>1</v>
      </c>
      <c r="T24" s="147">
        <v>1</v>
      </c>
      <c r="U24" s="157">
        <v>30</v>
      </c>
      <c r="V24" s="425">
        <f t="shared" si="1"/>
        <v>91</v>
      </c>
      <c r="X24"/>
      <c r="Y24"/>
      <c r="Z24"/>
      <c r="AA24"/>
      <c r="AB24"/>
    </row>
    <row r="25" spans="1:28" ht="15">
      <c r="A25" s="215">
        <v>2009054</v>
      </c>
      <c r="B25" s="153" t="s">
        <v>14</v>
      </c>
      <c r="C25" s="232" t="s">
        <v>300</v>
      </c>
      <c r="D25" s="451" t="s">
        <v>293</v>
      </c>
      <c r="E25" s="212"/>
      <c r="F25" s="147"/>
      <c r="G25" s="157"/>
      <c r="H25" s="371"/>
      <c r="I25" s="310"/>
      <c r="J25" s="153"/>
      <c r="K25" s="153"/>
      <c r="L25" s="154"/>
      <c r="M25" s="227"/>
      <c r="N25" s="422"/>
      <c r="O25" s="338"/>
      <c r="P25" s="212"/>
      <c r="Q25" s="147"/>
      <c r="R25" s="147">
        <v>30</v>
      </c>
      <c r="S25" s="147"/>
      <c r="T25" s="147"/>
      <c r="U25" s="157">
        <v>3</v>
      </c>
      <c r="V25" s="425">
        <f t="shared" si="1"/>
        <v>33</v>
      </c>
      <c r="X25"/>
      <c r="Y25"/>
      <c r="Z25"/>
      <c r="AA25"/>
      <c r="AB25"/>
    </row>
    <row r="26" spans="1:28" ht="15">
      <c r="A26" s="215">
        <v>2004619</v>
      </c>
      <c r="B26" s="153" t="s">
        <v>18</v>
      </c>
      <c r="C26" s="232" t="s">
        <v>301</v>
      </c>
      <c r="D26" s="451" t="s">
        <v>293</v>
      </c>
      <c r="E26" s="212"/>
      <c r="F26" s="147"/>
      <c r="G26" s="157"/>
      <c r="H26" s="371"/>
      <c r="I26" s="310"/>
      <c r="J26" s="153"/>
      <c r="K26" s="153"/>
      <c r="L26" s="154"/>
      <c r="M26" s="227"/>
      <c r="N26" s="422"/>
      <c r="O26" s="338"/>
      <c r="P26" s="423">
        <v>2</v>
      </c>
      <c r="Q26" s="360">
        <v>2</v>
      </c>
      <c r="R26" s="319">
        <v>2</v>
      </c>
      <c r="S26" s="147">
        <v>2</v>
      </c>
      <c r="T26" s="147">
        <v>2</v>
      </c>
      <c r="U26" s="157">
        <v>2</v>
      </c>
      <c r="V26" s="425">
        <f t="shared" si="1"/>
        <v>12</v>
      </c>
      <c r="X26"/>
      <c r="Y26"/>
      <c r="Z26"/>
      <c r="AA26"/>
      <c r="AB26"/>
    </row>
    <row r="27" spans="1:28" ht="15">
      <c r="A27" s="215">
        <v>2007289</v>
      </c>
      <c r="B27" s="153" t="s">
        <v>18</v>
      </c>
      <c r="C27" s="232" t="s">
        <v>302</v>
      </c>
      <c r="D27" s="451" t="s">
        <v>293</v>
      </c>
      <c r="E27" s="212"/>
      <c r="F27" s="147"/>
      <c r="G27" s="157"/>
      <c r="H27" s="371"/>
      <c r="I27" s="310"/>
      <c r="J27" s="153"/>
      <c r="K27" s="153"/>
      <c r="L27" s="154"/>
      <c r="M27" s="227"/>
      <c r="N27" s="422"/>
      <c r="O27" s="338"/>
      <c r="P27" s="423">
        <v>2</v>
      </c>
      <c r="Q27" s="360">
        <v>2</v>
      </c>
      <c r="R27" s="319">
        <v>2</v>
      </c>
      <c r="S27" s="147">
        <v>2</v>
      </c>
      <c r="T27" s="147">
        <v>2</v>
      </c>
      <c r="U27" s="157">
        <v>2</v>
      </c>
      <c r="V27" s="425">
        <f t="shared" si="1"/>
        <v>12</v>
      </c>
      <c r="X27"/>
      <c r="Y27"/>
      <c r="Z27"/>
      <c r="AA27"/>
      <c r="AB27"/>
    </row>
    <row r="28" spans="1:28" ht="15">
      <c r="A28" s="215">
        <v>2015446</v>
      </c>
      <c r="B28" s="153" t="s">
        <v>79</v>
      </c>
      <c r="C28" s="232" t="s">
        <v>303</v>
      </c>
      <c r="D28" s="451" t="s">
        <v>293</v>
      </c>
      <c r="E28" s="212"/>
      <c r="F28" s="147"/>
      <c r="G28" s="157"/>
      <c r="H28" s="371"/>
      <c r="I28" s="310"/>
      <c r="J28" s="153"/>
      <c r="K28" s="153"/>
      <c r="L28" s="154"/>
      <c r="M28" s="227"/>
      <c r="N28" s="422"/>
      <c r="O28" s="338"/>
      <c r="P28" s="423">
        <v>2</v>
      </c>
      <c r="Q28" s="360">
        <v>2</v>
      </c>
      <c r="R28" s="319">
        <v>2</v>
      </c>
      <c r="S28" s="147">
        <v>2</v>
      </c>
      <c r="T28" s="147">
        <v>2</v>
      </c>
      <c r="U28" s="157">
        <v>2</v>
      </c>
      <c r="V28" s="425">
        <f t="shared" si="1"/>
        <v>12</v>
      </c>
      <c r="X28"/>
      <c r="Y28"/>
      <c r="Z28"/>
      <c r="AA28"/>
      <c r="AB28"/>
    </row>
    <row r="29" spans="1:28" ht="15">
      <c r="A29" s="215">
        <v>2014337</v>
      </c>
      <c r="B29" s="153" t="s">
        <v>79</v>
      </c>
      <c r="C29" s="232" t="s">
        <v>304</v>
      </c>
      <c r="D29" s="451" t="s">
        <v>293</v>
      </c>
      <c r="E29" s="212"/>
      <c r="F29" s="147"/>
      <c r="G29" s="157"/>
      <c r="H29" s="371"/>
      <c r="I29" s="310"/>
      <c r="J29" s="153"/>
      <c r="K29" s="153"/>
      <c r="L29" s="154"/>
      <c r="M29" s="227"/>
      <c r="N29" s="422"/>
      <c r="O29" s="338"/>
      <c r="P29" s="423">
        <v>2</v>
      </c>
      <c r="Q29" s="360">
        <v>2</v>
      </c>
      <c r="R29" s="147"/>
      <c r="S29" s="147"/>
      <c r="T29" s="147"/>
      <c r="U29" s="157">
        <v>2</v>
      </c>
      <c r="V29" s="425">
        <f t="shared" si="1"/>
        <v>6</v>
      </c>
      <c r="X29"/>
      <c r="Y29"/>
      <c r="Z29"/>
      <c r="AA29"/>
      <c r="AB29"/>
    </row>
    <row r="30" spans="1:28" ht="15">
      <c r="A30" s="215">
        <v>2014010</v>
      </c>
      <c r="B30" s="153" t="s">
        <v>78</v>
      </c>
      <c r="C30" s="232" t="s">
        <v>305</v>
      </c>
      <c r="D30" s="451" t="s">
        <v>293</v>
      </c>
      <c r="E30" s="212"/>
      <c r="F30" s="147"/>
      <c r="G30" s="157"/>
      <c r="H30" s="371"/>
      <c r="I30" s="310"/>
      <c r="J30" s="153"/>
      <c r="K30" s="153"/>
      <c r="L30" s="154"/>
      <c r="M30" s="227"/>
      <c r="N30" s="422"/>
      <c r="O30" s="338"/>
      <c r="P30" s="423">
        <v>2</v>
      </c>
      <c r="Q30" s="360">
        <v>2</v>
      </c>
      <c r="R30" s="319">
        <v>2</v>
      </c>
      <c r="S30" s="147">
        <v>2</v>
      </c>
      <c r="T30" s="147">
        <v>2</v>
      </c>
      <c r="U30" s="157">
        <v>2</v>
      </c>
      <c r="V30" s="425">
        <f t="shared" si="1"/>
        <v>12</v>
      </c>
      <c r="X30"/>
      <c r="Y30"/>
      <c r="Z30"/>
      <c r="AA30"/>
      <c r="AB30"/>
    </row>
    <row r="31" spans="1:28" ht="15">
      <c r="A31" s="215">
        <v>2014780</v>
      </c>
      <c r="B31" s="153" t="s">
        <v>78</v>
      </c>
      <c r="C31" s="232" t="s">
        <v>306</v>
      </c>
      <c r="D31" s="451" t="s">
        <v>293</v>
      </c>
      <c r="E31" s="212"/>
      <c r="F31" s="147"/>
      <c r="G31" s="157"/>
      <c r="H31" s="371"/>
      <c r="I31" s="310"/>
      <c r="J31" s="153"/>
      <c r="K31" s="153"/>
      <c r="L31" s="154"/>
      <c r="M31" s="227"/>
      <c r="N31" s="422"/>
      <c r="O31" s="338"/>
      <c r="P31" s="423">
        <v>2</v>
      </c>
      <c r="Q31" s="360">
        <v>2</v>
      </c>
      <c r="R31" s="147"/>
      <c r="S31" s="147"/>
      <c r="T31" s="147"/>
      <c r="U31" s="157">
        <v>2</v>
      </c>
      <c r="V31" s="426">
        <f t="shared" si="1"/>
        <v>6</v>
      </c>
      <c r="X31"/>
      <c r="Y31"/>
      <c r="Z31"/>
      <c r="AA31"/>
      <c r="AB31"/>
    </row>
    <row r="32" spans="1:28" ht="15">
      <c r="A32" s="215">
        <v>2015187</v>
      </c>
      <c r="B32" s="153" t="s">
        <v>78</v>
      </c>
      <c r="C32" s="232" t="s">
        <v>307</v>
      </c>
      <c r="D32" s="451" t="s">
        <v>293</v>
      </c>
      <c r="E32" s="212"/>
      <c r="F32" s="147"/>
      <c r="G32" s="157"/>
      <c r="H32" s="371"/>
      <c r="I32" s="310"/>
      <c r="J32" s="153"/>
      <c r="K32" s="153"/>
      <c r="L32" s="154"/>
      <c r="M32" s="227"/>
      <c r="N32" s="422"/>
      <c r="O32" s="338"/>
      <c r="P32" s="423">
        <v>2</v>
      </c>
      <c r="Q32" s="360">
        <v>2</v>
      </c>
      <c r="R32" s="147"/>
      <c r="S32" s="147"/>
      <c r="T32" s="147"/>
      <c r="U32" s="157">
        <v>2</v>
      </c>
      <c r="V32" s="425">
        <f t="shared" si="1"/>
        <v>6</v>
      </c>
      <c r="X32"/>
      <c r="Y32"/>
      <c r="Z32"/>
      <c r="AA32"/>
      <c r="AB32"/>
    </row>
    <row r="33" spans="1:28" ht="15">
      <c r="A33" s="215">
        <v>2014036</v>
      </c>
      <c r="B33" s="153" t="s">
        <v>78</v>
      </c>
      <c r="C33" s="232" t="s">
        <v>308</v>
      </c>
      <c r="D33" s="451" t="s">
        <v>293</v>
      </c>
      <c r="E33" s="212"/>
      <c r="F33" s="147"/>
      <c r="G33" s="157"/>
      <c r="H33" s="371"/>
      <c r="I33" s="310"/>
      <c r="J33" s="153"/>
      <c r="K33" s="153"/>
      <c r="L33" s="154"/>
      <c r="M33" s="227"/>
      <c r="N33" s="422"/>
      <c r="O33" s="338"/>
      <c r="P33" s="212"/>
      <c r="Q33" s="360">
        <v>2</v>
      </c>
      <c r="R33" s="147"/>
      <c r="S33" s="147"/>
      <c r="T33" s="147"/>
      <c r="U33" s="157">
        <v>2</v>
      </c>
      <c r="V33" s="425">
        <f t="shared" si="1"/>
        <v>4</v>
      </c>
      <c r="X33"/>
      <c r="Y33"/>
      <c r="Z33"/>
      <c r="AA33"/>
      <c r="AB33"/>
    </row>
    <row r="34" spans="1:28" ht="15" thickBot="1">
      <c r="A34" s="317">
        <v>2014052</v>
      </c>
      <c r="B34" s="222" t="s">
        <v>78</v>
      </c>
      <c r="C34" s="237" t="s">
        <v>309</v>
      </c>
      <c r="D34" s="452" t="s">
        <v>293</v>
      </c>
      <c r="E34" s="213"/>
      <c r="F34" s="165"/>
      <c r="G34" s="164"/>
      <c r="H34" s="372"/>
      <c r="I34" s="436"/>
      <c r="J34" s="222"/>
      <c r="K34" s="222"/>
      <c r="L34" s="437"/>
      <c r="M34" s="243"/>
      <c r="N34" s="438"/>
      <c r="O34" s="424"/>
      <c r="P34" s="439">
        <v>2</v>
      </c>
      <c r="Q34" s="165"/>
      <c r="R34" s="165"/>
      <c r="S34" s="165"/>
      <c r="T34" s="165"/>
      <c r="U34" s="164">
        <v>2</v>
      </c>
      <c r="V34" s="427">
        <f t="shared" si="1"/>
        <v>4</v>
      </c>
      <c r="X34"/>
      <c r="Y34"/>
      <c r="Z34"/>
      <c r="AA34"/>
      <c r="AB34"/>
    </row>
    <row r="35" spans="1:28" ht="15" thickBot="1">
      <c r="A35" s="731" t="s">
        <v>145</v>
      </c>
      <c r="B35" s="732"/>
      <c r="C35" s="732"/>
      <c r="D35" s="733"/>
      <c r="E35" s="734"/>
      <c r="F35" s="735"/>
      <c r="G35" s="736"/>
      <c r="H35" s="381"/>
      <c r="I35" s="737"/>
      <c r="J35" s="738"/>
      <c r="K35" s="738"/>
      <c r="L35" s="739"/>
      <c r="M35" s="449"/>
      <c r="N35" s="217"/>
      <c r="O35" s="450"/>
      <c r="P35" s="737"/>
      <c r="Q35" s="738"/>
      <c r="R35" s="738"/>
      <c r="S35" s="738"/>
      <c r="T35" s="738"/>
      <c r="U35" s="739"/>
      <c r="V35" s="446">
        <f>SUM(V18:V34)</f>
        <v>297</v>
      </c>
      <c r="X35"/>
      <c r="Y35"/>
      <c r="Z35"/>
      <c r="AA35"/>
      <c r="AB35"/>
    </row>
    <row r="36" spans="5:28" ht="15" thickBot="1">
      <c r="E36" s="144"/>
      <c r="F36" s="144"/>
      <c r="G36" s="144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X36"/>
      <c r="Y36"/>
      <c r="Z36"/>
      <c r="AA36"/>
      <c r="AB36"/>
    </row>
    <row r="37" spans="1:28" ht="15" thickBot="1">
      <c r="A37" s="748" t="s">
        <v>316</v>
      </c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  <c r="V37" s="750"/>
      <c r="X37"/>
      <c r="Y37"/>
      <c r="Z37"/>
      <c r="AA37"/>
      <c r="AB37"/>
    </row>
    <row r="38" spans="1:28" ht="15">
      <c r="A38" s="318">
        <v>2004512</v>
      </c>
      <c r="B38" s="149" t="s">
        <v>14</v>
      </c>
      <c r="C38" s="234" t="s">
        <v>317</v>
      </c>
      <c r="D38" s="250" t="s">
        <v>318</v>
      </c>
      <c r="E38" s="151"/>
      <c r="F38" s="150"/>
      <c r="G38" s="168"/>
      <c r="H38" s="370"/>
      <c r="I38" s="428"/>
      <c r="J38" s="149"/>
      <c r="K38" s="149"/>
      <c r="L38" s="429"/>
      <c r="M38" s="226"/>
      <c r="N38" s="430"/>
      <c r="O38" s="431"/>
      <c r="P38" s="151"/>
      <c r="Q38" s="150"/>
      <c r="R38" s="150">
        <v>15</v>
      </c>
      <c r="S38" s="150"/>
      <c r="T38" s="150"/>
      <c r="U38" s="168">
        <v>15</v>
      </c>
      <c r="V38" s="435">
        <f aca="true" t="shared" si="2" ref="V38:V47">SUM(P38:U38)</f>
        <v>30</v>
      </c>
      <c r="X38"/>
      <c r="Y38"/>
      <c r="Z38"/>
      <c r="AA38"/>
      <c r="AB38"/>
    </row>
    <row r="39" spans="1:28" ht="15">
      <c r="A39" s="215">
        <v>2004664</v>
      </c>
      <c r="B39" s="153" t="s">
        <v>18</v>
      </c>
      <c r="C39" s="232" t="s">
        <v>319</v>
      </c>
      <c r="D39" s="251" t="s">
        <v>318</v>
      </c>
      <c r="E39" s="156"/>
      <c r="F39" s="147"/>
      <c r="G39" s="157"/>
      <c r="H39" s="371"/>
      <c r="I39" s="310"/>
      <c r="J39" s="153"/>
      <c r="K39" s="153"/>
      <c r="L39" s="154"/>
      <c r="M39" s="227"/>
      <c r="N39" s="422"/>
      <c r="O39" s="338"/>
      <c r="P39" s="359">
        <v>2</v>
      </c>
      <c r="Q39" s="360">
        <v>2</v>
      </c>
      <c r="R39" s="319">
        <v>2</v>
      </c>
      <c r="S39" s="147">
        <v>2</v>
      </c>
      <c r="T39" s="147">
        <v>2</v>
      </c>
      <c r="U39" s="157">
        <v>2</v>
      </c>
      <c r="V39" s="425">
        <f t="shared" si="2"/>
        <v>12</v>
      </c>
      <c r="X39"/>
      <c r="Y39"/>
      <c r="Z39"/>
      <c r="AA39"/>
      <c r="AB39"/>
    </row>
    <row r="40" spans="1:28" ht="15">
      <c r="A40" s="215">
        <v>2004677</v>
      </c>
      <c r="B40" s="153" t="s">
        <v>18</v>
      </c>
      <c r="C40" s="232" t="s">
        <v>320</v>
      </c>
      <c r="D40" s="251" t="s">
        <v>318</v>
      </c>
      <c r="E40" s="156"/>
      <c r="F40" s="147"/>
      <c r="G40" s="157"/>
      <c r="H40" s="371"/>
      <c r="I40" s="310"/>
      <c r="J40" s="153"/>
      <c r="K40" s="153"/>
      <c r="L40" s="154"/>
      <c r="M40" s="227"/>
      <c r="N40" s="422"/>
      <c r="O40" s="338"/>
      <c r="P40" s="359">
        <v>2</v>
      </c>
      <c r="Q40" s="147"/>
      <c r="R40" s="319">
        <v>2</v>
      </c>
      <c r="S40" s="147">
        <v>2</v>
      </c>
      <c r="T40" s="147">
        <v>2</v>
      </c>
      <c r="U40" s="157">
        <v>2</v>
      </c>
      <c r="V40" s="425">
        <f t="shared" si="2"/>
        <v>10</v>
      </c>
      <c r="X40"/>
      <c r="Y40"/>
      <c r="Z40"/>
      <c r="AA40"/>
      <c r="AB40"/>
    </row>
    <row r="41" spans="1:28" ht="15">
      <c r="A41" s="215">
        <v>2013053</v>
      </c>
      <c r="B41" s="153" t="s">
        <v>79</v>
      </c>
      <c r="C41" s="232" t="s">
        <v>321</v>
      </c>
      <c r="D41" s="251" t="s">
        <v>318</v>
      </c>
      <c r="E41" s="156"/>
      <c r="F41" s="147"/>
      <c r="G41" s="157"/>
      <c r="H41" s="371"/>
      <c r="I41" s="310"/>
      <c r="J41" s="153"/>
      <c r="K41" s="153"/>
      <c r="L41" s="154"/>
      <c r="M41" s="227"/>
      <c r="N41" s="422"/>
      <c r="O41" s="338"/>
      <c r="P41" s="359">
        <v>2</v>
      </c>
      <c r="Q41" s="360">
        <v>2</v>
      </c>
      <c r="R41" s="319">
        <v>2</v>
      </c>
      <c r="S41" s="147">
        <v>2</v>
      </c>
      <c r="T41" s="147">
        <v>2</v>
      </c>
      <c r="U41" s="157">
        <v>2</v>
      </c>
      <c r="V41" s="425">
        <f t="shared" si="2"/>
        <v>12</v>
      </c>
      <c r="X41"/>
      <c r="Y41"/>
      <c r="Z41"/>
      <c r="AA41"/>
      <c r="AB41"/>
    </row>
    <row r="42" spans="1:28" ht="15">
      <c r="A42" s="215">
        <v>2013875</v>
      </c>
      <c r="B42" s="153" t="s">
        <v>79</v>
      </c>
      <c r="C42" s="232" t="s">
        <v>322</v>
      </c>
      <c r="D42" s="251" t="s">
        <v>318</v>
      </c>
      <c r="E42" s="156"/>
      <c r="F42" s="147"/>
      <c r="G42" s="157"/>
      <c r="H42" s="371"/>
      <c r="I42" s="310"/>
      <c r="J42" s="153"/>
      <c r="K42" s="153"/>
      <c r="L42" s="154"/>
      <c r="M42" s="227"/>
      <c r="N42" s="422"/>
      <c r="O42" s="338"/>
      <c r="P42" s="359">
        <v>2</v>
      </c>
      <c r="Q42" s="360">
        <v>2</v>
      </c>
      <c r="R42" s="319">
        <v>2</v>
      </c>
      <c r="S42" s="147">
        <v>2</v>
      </c>
      <c r="T42" s="147">
        <v>2</v>
      </c>
      <c r="U42" s="157">
        <v>2</v>
      </c>
      <c r="V42" s="425">
        <f t="shared" si="2"/>
        <v>12</v>
      </c>
      <c r="X42"/>
      <c r="Y42"/>
      <c r="Z42"/>
      <c r="AA42"/>
      <c r="AB42"/>
    </row>
    <row r="43" spans="1:28" ht="15">
      <c r="A43" s="215">
        <v>2014926</v>
      </c>
      <c r="B43" s="153" t="s">
        <v>79</v>
      </c>
      <c r="C43" s="232" t="s">
        <v>323</v>
      </c>
      <c r="D43" s="251" t="s">
        <v>318</v>
      </c>
      <c r="E43" s="156"/>
      <c r="F43" s="147"/>
      <c r="G43" s="157"/>
      <c r="H43" s="371"/>
      <c r="I43" s="310"/>
      <c r="J43" s="153"/>
      <c r="K43" s="153"/>
      <c r="L43" s="154"/>
      <c r="M43" s="227"/>
      <c r="N43" s="422"/>
      <c r="O43" s="338"/>
      <c r="P43" s="359">
        <v>2</v>
      </c>
      <c r="Q43" s="360">
        <v>2</v>
      </c>
      <c r="R43" s="319">
        <v>2</v>
      </c>
      <c r="S43" s="147">
        <v>2</v>
      </c>
      <c r="T43" s="147">
        <v>2</v>
      </c>
      <c r="U43" s="157">
        <v>2</v>
      </c>
      <c r="V43" s="426">
        <f t="shared" si="2"/>
        <v>12</v>
      </c>
      <c r="X43"/>
      <c r="Y43"/>
      <c r="Z43"/>
      <c r="AA43"/>
      <c r="AB43"/>
    </row>
    <row r="44" spans="1:28" ht="15">
      <c r="A44" s="215">
        <v>2014023</v>
      </c>
      <c r="B44" s="153" t="s">
        <v>79</v>
      </c>
      <c r="C44" s="232" t="s">
        <v>324</v>
      </c>
      <c r="D44" s="251" t="s">
        <v>318</v>
      </c>
      <c r="E44" s="156"/>
      <c r="F44" s="147"/>
      <c r="G44" s="157"/>
      <c r="H44" s="371"/>
      <c r="I44" s="310"/>
      <c r="J44" s="153"/>
      <c r="K44" s="153"/>
      <c r="L44" s="154"/>
      <c r="M44" s="227"/>
      <c r="N44" s="422"/>
      <c r="O44" s="338"/>
      <c r="P44" s="156"/>
      <c r="Q44" s="147"/>
      <c r="R44" s="319">
        <v>2</v>
      </c>
      <c r="S44" s="147">
        <v>2</v>
      </c>
      <c r="T44" s="147">
        <v>2</v>
      </c>
      <c r="U44" s="157">
        <v>2</v>
      </c>
      <c r="V44" s="425">
        <f t="shared" si="2"/>
        <v>8</v>
      </c>
      <c r="X44"/>
      <c r="Y44"/>
      <c r="Z44"/>
      <c r="AA44"/>
      <c r="AB44"/>
    </row>
    <row r="45" spans="1:28" ht="15">
      <c r="A45" s="215">
        <v>2006879</v>
      </c>
      <c r="B45" s="153" t="s">
        <v>78</v>
      </c>
      <c r="C45" s="232" t="s">
        <v>325</v>
      </c>
      <c r="D45" s="251" t="s">
        <v>318</v>
      </c>
      <c r="E45" s="156"/>
      <c r="F45" s="147"/>
      <c r="G45" s="157"/>
      <c r="H45" s="371"/>
      <c r="I45" s="310"/>
      <c r="J45" s="153"/>
      <c r="K45" s="153"/>
      <c r="L45" s="154"/>
      <c r="M45" s="227"/>
      <c r="N45" s="422"/>
      <c r="O45" s="338"/>
      <c r="P45" s="359">
        <v>2</v>
      </c>
      <c r="Q45" s="360">
        <v>2</v>
      </c>
      <c r="R45" s="319">
        <v>2</v>
      </c>
      <c r="S45" s="147">
        <v>2</v>
      </c>
      <c r="T45" s="147">
        <v>2</v>
      </c>
      <c r="U45" s="157">
        <v>2</v>
      </c>
      <c r="V45" s="425">
        <f t="shared" si="2"/>
        <v>12</v>
      </c>
      <c r="X45"/>
      <c r="Y45"/>
      <c r="Z45"/>
      <c r="AA45"/>
      <c r="AB45"/>
    </row>
    <row r="46" spans="1:28" ht="15">
      <c r="A46" s="215">
        <v>2012546</v>
      </c>
      <c r="B46" s="153" t="s">
        <v>78</v>
      </c>
      <c r="C46" s="232" t="s">
        <v>326</v>
      </c>
      <c r="D46" s="251" t="s">
        <v>318</v>
      </c>
      <c r="E46" s="156"/>
      <c r="F46" s="147"/>
      <c r="G46" s="157"/>
      <c r="H46" s="371"/>
      <c r="I46" s="310"/>
      <c r="J46" s="153"/>
      <c r="K46" s="153"/>
      <c r="L46" s="154"/>
      <c r="M46" s="227"/>
      <c r="N46" s="422"/>
      <c r="O46" s="338"/>
      <c r="P46" s="156"/>
      <c r="Q46" s="360">
        <v>2</v>
      </c>
      <c r="R46" s="319">
        <v>2</v>
      </c>
      <c r="S46" s="147">
        <v>2</v>
      </c>
      <c r="T46" s="147">
        <v>2</v>
      </c>
      <c r="U46" s="157">
        <v>2</v>
      </c>
      <c r="V46" s="425">
        <f t="shared" si="2"/>
        <v>10</v>
      </c>
      <c r="X46"/>
      <c r="Y46"/>
      <c r="Z46"/>
      <c r="AA46"/>
      <c r="AB46"/>
    </row>
    <row r="47" spans="1:28" ht="15" thickBot="1">
      <c r="A47" s="317">
        <v>2011699</v>
      </c>
      <c r="B47" s="222" t="s">
        <v>78</v>
      </c>
      <c r="C47" s="237" t="s">
        <v>327</v>
      </c>
      <c r="D47" s="254" t="s">
        <v>318</v>
      </c>
      <c r="E47" s="183"/>
      <c r="F47" s="165"/>
      <c r="G47" s="164"/>
      <c r="H47" s="372"/>
      <c r="I47" s="436"/>
      <c r="J47" s="222"/>
      <c r="K47" s="222"/>
      <c r="L47" s="437"/>
      <c r="M47" s="243"/>
      <c r="N47" s="438"/>
      <c r="O47" s="424"/>
      <c r="P47" s="421">
        <v>2</v>
      </c>
      <c r="Q47" s="440">
        <v>2</v>
      </c>
      <c r="R47" s="441">
        <v>2</v>
      </c>
      <c r="S47" s="165"/>
      <c r="T47" s="165"/>
      <c r="U47" s="164">
        <v>2</v>
      </c>
      <c r="V47" s="427">
        <f t="shared" si="2"/>
        <v>8</v>
      </c>
      <c r="X47"/>
      <c r="Y47"/>
      <c r="Z47"/>
      <c r="AA47"/>
      <c r="AB47"/>
    </row>
    <row r="48" spans="1:22" ht="15" thickBot="1">
      <c r="A48" s="731" t="s">
        <v>145</v>
      </c>
      <c r="B48" s="732"/>
      <c r="C48" s="732"/>
      <c r="D48" s="733"/>
      <c r="E48" s="734"/>
      <c r="F48" s="735"/>
      <c r="G48" s="736"/>
      <c r="H48" s="381"/>
      <c r="I48" s="737"/>
      <c r="J48" s="738"/>
      <c r="K48" s="738"/>
      <c r="L48" s="739"/>
      <c r="M48" s="449"/>
      <c r="N48" s="217"/>
      <c r="O48" s="450"/>
      <c r="P48" s="737"/>
      <c r="Q48" s="738"/>
      <c r="R48" s="738"/>
      <c r="S48" s="738"/>
      <c r="T48" s="738"/>
      <c r="U48" s="739"/>
      <c r="V48" s="447">
        <f>SUM(V38:V47)</f>
        <v>126</v>
      </c>
    </row>
    <row r="49" ht="15" thickBot="1"/>
    <row r="50" spans="1:28" ht="15" thickBot="1">
      <c r="A50" s="726" t="s">
        <v>240</v>
      </c>
      <c r="B50" s="727"/>
      <c r="C50" s="727"/>
      <c r="D50" s="727"/>
      <c r="E50" s="727"/>
      <c r="F50" s="727"/>
      <c r="G50" s="727"/>
      <c r="H50" s="727"/>
      <c r="I50" s="727"/>
      <c r="J50" s="727"/>
      <c r="K50" s="727"/>
      <c r="L50" s="727"/>
      <c r="M50" s="727"/>
      <c r="N50" s="727"/>
      <c r="O50" s="727"/>
      <c r="P50" s="727"/>
      <c r="Q50" s="727"/>
      <c r="R50" s="727"/>
      <c r="S50" s="727"/>
      <c r="T50" s="727"/>
      <c r="U50" s="727"/>
      <c r="V50" s="728"/>
      <c r="X50"/>
      <c r="Y50"/>
      <c r="Z50"/>
      <c r="AA50"/>
      <c r="AB50"/>
    </row>
    <row r="51" spans="1:28" ht="15">
      <c r="A51" s="415">
        <v>2000299</v>
      </c>
      <c r="B51" s="171" t="s">
        <v>8</v>
      </c>
      <c r="C51" s="172" t="s">
        <v>226</v>
      </c>
      <c r="D51" s="253" t="s">
        <v>227</v>
      </c>
      <c r="E51" s="318"/>
      <c r="F51" s="149"/>
      <c r="G51" s="429"/>
      <c r="H51" s="370"/>
      <c r="I51" s="238"/>
      <c r="J51" s="150"/>
      <c r="K51" s="150">
        <v>10</v>
      </c>
      <c r="L51" s="168"/>
      <c r="M51" s="226">
        <f>SUM(I51:L51)</f>
        <v>10</v>
      </c>
      <c r="N51" s="430"/>
      <c r="O51" s="431"/>
      <c r="P51" s="432">
        <v>3</v>
      </c>
      <c r="Q51" s="150"/>
      <c r="R51" s="150">
        <v>55</v>
      </c>
      <c r="S51" s="150"/>
      <c r="T51" s="150"/>
      <c r="U51" s="168">
        <v>10</v>
      </c>
      <c r="V51" s="435">
        <f>SUM(P51:U51)</f>
        <v>68</v>
      </c>
      <c r="X51"/>
      <c r="Y51"/>
      <c r="Z51"/>
      <c r="AA51"/>
      <c r="AB51"/>
    </row>
    <row r="52" spans="1:28" ht="15">
      <c r="A52" s="413">
        <v>2003908</v>
      </c>
      <c r="B52" s="153" t="s">
        <v>81</v>
      </c>
      <c r="C52" s="147" t="s">
        <v>329</v>
      </c>
      <c r="D52" s="251" t="s">
        <v>227</v>
      </c>
      <c r="E52" s="215"/>
      <c r="F52" s="153"/>
      <c r="G52" s="154"/>
      <c r="H52" s="371"/>
      <c r="I52" s="212"/>
      <c r="J52" s="147"/>
      <c r="K52" s="147"/>
      <c r="L52" s="157"/>
      <c r="M52" s="227"/>
      <c r="N52" s="422"/>
      <c r="O52" s="338"/>
      <c r="P52" s="212"/>
      <c r="Q52" s="147"/>
      <c r="R52" s="147"/>
      <c r="S52" s="147">
        <v>2</v>
      </c>
      <c r="T52" s="147">
        <v>2</v>
      </c>
      <c r="U52" s="157">
        <v>2</v>
      </c>
      <c r="V52" s="425">
        <f aca="true" t="shared" si="3" ref="V52:V62">SUM(P52:U52)</f>
        <v>6</v>
      </c>
      <c r="X52"/>
      <c r="Y52"/>
      <c r="Z52"/>
      <c r="AA52"/>
      <c r="AB52"/>
    </row>
    <row r="53" spans="1:28" ht="15">
      <c r="A53" s="413">
        <v>2008534</v>
      </c>
      <c r="B53" s="153" t="s">
        <v>83</v>
      </c>
      <c r="C53" s="147" t="s">
        <v>330</v>
      </c>
      <c r="D53" s="251" t="s">
        <v>227</v>
      </c>
      <c r="E53" s="215"/>
      <c r="F53" s="153"/>
      <c r="G53" s="154"/>
      <c r="H53" s="371"/>
      <c r="I53" s="212"/>
      <c r="J53" s="147"/>
      <c r="K53" s="147"/>
      <c r="L53" s="157"/>
      <c r="M53" s="227"/>
      <c r="N53" s="422"/>
      <c r="O53" s="338"/>
      <c r="P53" s="423">
        <v>2</v>
      </c>
      <c r="Q53" s="360">
        <v>2</v>
      </c>
      <c r="R53" s="319">
        <v>2</v>
      </c>
      <c r="S53" s="147">
        <v>2</v>
      </c>
      <c r="T53" s="147"/>
      <c r="U53" s="157">
        <v>2</v>
      </c>
      <c r="V53" s="425">
        <f t="shared" si="3"/>
        <v>10</v>
      </c>
      <c r="X53"/>
      <c r="Y53"/>
      <c r="Z53"/>
      <c r="AA53"/>
      <c r="AB53"/>
    </row>
    <row r="54" spans="1:28" ht="15">
      <c r="A54" s="413">
        <v>2011673</v>
      </c>
      <c r="B54" s="153" t="s">
        <v>8</v>
      </c>
      <c r="C54" s="147" t="s">
        <v>331</v>
      </c>
      <c r="D54" s="251" t="s">
        <v>227</v>
      </c>
      <c r="E54" s="215"/>
      <c r="F54" s="153"/>
      <c r="G54" s="154"/>
      <c r="H54" s="371"/>
      <c r="I54" s="212"/>
      <c r="J54" s="147"/>
      <c r="K54" s="147"/>
      <c r="L54" s="157"/>
      <c r="M54" s="227"/>
      <c r="N54" s="422"/>
      <c r="O54" s="338"/>
      <c r="P54" s="423">
        <v>1</v>
      </c>
      <c r="Q54" s="360">
        <v>3</v>
      </c>
      <c r="R54" s="147">
        <v>50</v>
      </c>
      <c r="S54" s="147">
        <v>3</v>
      </c>
      <c r="T54" s="147">
        <v>3</v>
      </c>
      <c r="U54" s="157">
        <v>30</v>
      </c>
      <c r="V54" s="425">
        <f t="shared" si="3"/>
        <v>90</v>
      </c>
      <c r="X54"/>
      <c r="Y54"/>
      <c r="Z54"/>
      <c r="AA54"/>
      <c r="AB54"/>
    </row>
    <row r="55" spans="1:28" ht="15">
      <c r="A55" s="413">
        <v>2004936</v>
      </c>
      <c r="B55" s="153" t="s">
        <v>8</v>
      </c>
      <c r="C55" s="147" t="s">
        <v>332</v>
      </c>
      <c r="D55" s="251" t="s">
        <v>227</v>
      </c>
      <c r="E55" s="215"/>
      <c r="F55" s="153"/>
      <c r="G55" s="154"/>
      <c r="H55" s="371"/>
      <c r="I55" s="212"/>
      <c r="J55" s="147"/>
      <c r="K55" s="147"/>
      <c r="L55" s="157"/>
      <c r="M55" s="227"/>
      <c r="N55" s="422"/>
      <c r="O55" s="338"/>
      <c r="P55" s="423"/>
      <c r="Q55" s="360">
        <v>1</v>
      </c>
      <c r="R55" s="147">
        <v>45</v>
      </c>
      <c r="S55" s="147">
        <v>1</v>
      </c>
      <c r="T55" s="147"/>
      <c r="U55" s="157">
        <v>15</v>
      </c>
      <c r="V55" s="425">
        <f t="shared" si="3"/>
        <v>62</v>
      </c>
      <c r="X55"/>
      <c r="Y55"/>
      <c r="Z55"/>
      <c r="AA55"/>
      <c r="AB55"/>
    </row>
    <row r="56" spans="1:28" ht="15">
      <c r="A56" s="413">
        <v>2002417</v>
      </c>
      <c r="B56" s="153" t="s">
        <v>14</v>
      </c>
      <c r="C56" s="147" t="s">
        <v>333</v>
      </c>
      <c r="D56" s="251" t="s">
        <v>227</v>
      </c>
      <c r="E56" s="215"/>
      <c r="F56" s="153"/>
      <c r="G56" s="154"/>
      <c r="H56" s="371"/>
      <c r="I56" s="212"/>
      <c r="J56" s="147"/>
      <c r="K56" s="147"/>
      <c r="L56" s="157"/>
      <c r="M56" s="227"/>
      <c r="N56" s="422"/>
      <c r="O56" s="338"/>
      <c r="P56" s="423">
        <v>5</v>
      </c>
      <c r="Q56" s="360">
        <v>5</v>
      </c>
      <c r="R56" s="147">
        <v>45</v>
      </c>
      <c r="S56" s="147"/>
      <c r="T56" s="147">
        <v>5</v>
      </c>
      <c r="U56" s="157">
        <v>35</v>
      </c>
      <c r="V56" s="425">
        <f t="shared" si="3"/>
        <v>95</v>
      </c>
      <c r="X56"/>
      <c r="Y56"/>
      <c r="Z56"/>
      <c r="AA56"/>
      <c r="AB56"/>
    </row>
    <row r="57" spans="1:28" ht="15">
      <c r="A57" s="413">
        <v>2002491</v>
      </c>
      <c r="B57" s="153" t="s">
        <v>14</v>
      </c>
      <c r="C57" s="147" t="s">
        <v>334</v>
      </c>
      <c r="D57" s="251" t="s">
        <v>227</v>
      </c>
      <c r="E57" s="215"/>
      <c r="F57" s="153"/>
      <c r="G57" s="154"/>
      <c r="H57" s="371"/>
      <c r="I57" s="212"/>
      <c r="J57" s="147"/>
      <c r="K57" s="147"/>
      <c r="L57" s="157"/>
      <c r="M57" s="227"/>
      <c r="N57" s="422"/>
      <c r="O57" s="338"/>
      <c r="P57" s="212"/>
      <c r="Q57" s="147"/>
      <c r="R57" s="147">
        <v>25</v>
      </c>
      <c r="S57" s="147">
        <v>5</v>
      </c>
      <c r="T57" s="147">
        <v>3</v>
      </c>
      <c r="U57" s="157">
        <v>25</v>
      </c>
      <c r="V57" s="425">
        <f t="shared" si="3"/>
        <v>58</v>
      </c>
      <c r="X57"/>
      <c r="Y57"/>
      <c r="Z57"/>
      <c r="AA57"/>
      <c r="AB57"/>
    </row>
    <row r="58" spans="1:28" ht="15">
      <c r="A58" s="413">
        <v>2002585</v>
      </c>
      <c r="B58" s="153" t="s">
        <v>18</v>
      </c>
      <c r="C58" s="147" t="s">
        <v>335</v>
      </c>
      <c r="D58" s="251" t="s">
        <v>227</v>
      </c>
      <c r="E58" s="215"/>
      <c r="F58" s="153"/>
      <c r="G58" s="154"/>
      <c r="H58" s="371"/>
      <c r="I58" s="212"/>
      <c r="J58" s="147"/>
      <c r="K58" s="147"/>
      <c r="L58" s="157"/>
      <c r="M58" s="227"/>
      <c r="N58" s="422"/>
      <c r="O58" s="338"/>
      <c r="P58" s="423">
        <v>2</v>
      </c>
      <c r="Q58" s="360">
        <v>2</v>
      </c>
      <c r="R58" s="319">
        <v>2</v>
      </c>
      <c r="S58" s="147"/>
      <c r="T58" s="147"/>
      <c r="U58" s="157">
        <v>2</v>
      </c>
      <c r="V58" s="425">
        <f t="shared" si="3"/>
        <v>8</v>
      </c>
      <c r="X58"/>
      <c r="Y58"/>
      <c r="Z58"/>
      <c r="AA58"/>
      <c r="AB58"/>
    </row>
    <row r="59" spans="1:28" ht="15">
      <c r="A59" s="413">
        <v>2010195</v>
      </c>
      <c r="B59" s="153" t="s">
        <v>18</v>
      </c>
      <c r="C59" s="147" t="s">
        <v>336</v>
      </c>
      <c r="D59" s="251" t="s">
        <v>227</v>
      </c>
      <c r="E59" s="215"/>
      <c r="F59" s="153"/>
      <c r="G59" s="154"/>
      <c r="H59" s="371"/>
      <c r="I59" s="212"/>
      <c r="J59" s="147"/>
      <c r="K59" s="147"/>
      <c r="L59" s="157"/>
      <c r="M59" s="227"/>
      <c r="N59" s="422"/>
      <c r="O59" s="338"/>
      <c r="P59" s="212"/>
      <c r="Q59" s="147"/>
      <c r="R59" s="319">
        <v>2</v>
      </c>
      <c r="S59" s="147">
        <v>2</v>
      </c>
      <c r="T59" s="147">
        <v>2</v>
      </c>
      <c r="U59" s="157">
        <v>2</v>
      </c>
      <c r="V59" s="425">
        <f t="shared" si="3"/>
        <v>8</v>
      </c>
      <c r="X59"/>
      <c r="Y59"/>
      <c r="Z59"/>
      <c r="AA59"/>
      <c r="AB59"/>
    </row>
    <row r="60" spans="1:28" ht="15">
      <c r="A60" s="413">
        <v>2009135</v>
      </c>
      <c r="B60" s="153" t="s">
        <v>79</v>
      </c>
      <c r="C60" s="147" t="s">
        <v>337</v>
      </c>
      <c r="D60" s="251" t="s">
        <v>227</v>
      </c>
      <c r="E60" s="215"/>
      <c r="F60" s="153"/>
      <c r="G60" s="154"/>
      <c r="H60" s="371"/>
      <c r="I60" s="212"/>
      <c r="J60" s="147"/>
      <c r="K60" s="147"/>
      <c r="L60" s="157"/>
      <c r="M60" s="227"/>
      <c r="N60" s="422"/>
      <c r="O60" s="338"/>
      <c r="P60" s="423">
        <v>2</v>
      </c>
      <c r="Q60" s="360">
        <v>2</v>
      </c>
      <c r="R60" s="319">
        <v>2</v>
      </c>
      <c r="S60" s="147">
        <v>2</v>
      </c>
      <c r="T60" s="147">
        <v>2</v>
      </c>
      <c r="U60" s="157">
        <v>2</v>
      </c>
      <c r="V60" s="425">
        <f t="shared" si="3"/>
        <v>12</v>
      </c>
      <c r="X60"/>
      <c r="Y60"/>
      <c r="Z60"/>
      <c r="AA60"/>
      <c r="AB60"/>
    </row>
    <row r="61" spans="1:28" ht="15">
      <c r="A61" s="413">
        <v>2010807</v>
      </c>
      <c r="B61" s="153" t="s">
        <v>78</v>
      </c>
      <c r="C61" s="147" t="s">
        <v>338</v>
      </c>
      <c r="D61" s="251" t="s">
        <v>227</v>
      </c>
      <c r="E61" s="215"/>
      <c r="F61" s="153"/>
      <c r="G61" s="154"/>
      <c r="H61" s="371"/>
      <c r="I61" s="212"/>
      <c r="J61" s="147"/>
      <c r="K61" s="147"/>
      <c r="L61" s="157"/>
      <c r="M61" s="227"/>
      <c r="N61" s="422"/>
      <c r="O61" s="338"/>
      <c r="P61" s="423">
        <v>2</v>
      </c>
      <c r="Q61" s="147"/>
      <c r="R61" s="319">
        <v>2</v>
      </c>
      <c r="S61" s="147">
        <v>2</v>
      </c>
      <c r="T61" s="147">
        <v>2</v>
      </c>
      <c r="U61" s="157">
        <v>2</v>
      </c>
      <c r="V61" s="425">
        <f t="shared" si="3"/>
        <v>10</v>
      </c>
      <c r="X61"/>
      <c r="Y61"/>
      <c r="Z61"/>
      <c r="AA61"/>
      <c r="AB61"/>
    </row>
    <row r="62" spans="1:28" ht="15" thickBot="1">
      <c r="A62" s="414">
        <v>2010205</v>
      </c>
      <c r="B62" s="222" t="s">
        <v>78</v>
      </c>
      <c r="C62" s="165" t="s">
        <v>339</v>
      </c>
      <c r="D62" s="254" t="s">
        <v>227</v>
      </c>
      <c r="E62" s="317"/>
      <c r="F62" s="222"/>
      <c r="G62" s="437"/>
      <c r="H62" s="372"/>
      <c r="I62" s="213"/>
      <c r="J62" s="165"/>
      <c r="K62" s="165"/>
      <c r="L62" s="164"/>
      <c r="M62" s="243"/>
      <c r="N62" s="438"/>
      <c r="O62" s="424"/>
      <c r="P62" s="213"/>
      <c r="Q62" s="165"/>
      <c r="R62" s="441">
        <v>2</v>
      </c>
      <c r="S62" s="165">
        <v>2</v>
      </c>
      <c r="T62" s="165">
        <v>2</v>
      </c>
      <c r="U62" s="164">
        <v>2</v>
      </c>
      <c r="V62" s="427">
        <f t="shared" si="3"/>
        <v>8</v>
      </c>
      <c r="X62"/>
      <c r="Y62"/>
      <c r="Z62"/>
      <c r="AA62"/>
      <c r="AB62"/>
    </row>
    <row r="63" spans="1:22" ht="15" thickBot="1">
      <c r="A63" s="731" t="s">
        <v>145</v>
      </c>
      <c r="B63" s="732"/>
      <c r="C63" s="732"/>
      <c r="D63" s="733"/>
      <c r="E63" s="737"/>
      <c r="F63" s="738"/>
      <c r="G63" s="739"/>
      <c r="H63" s="224"/>
      <c r="I63" s="734"/>
      <c r="J63" s="735"/>
      <c r="K63" s="735"/>
      <c r="L63" s="736"/>
      <c r="M63" s="448">
        <f>SUM(M51:M62)</f>
        <v>10</v>
      </c>
      <c r="N63" s="220"/>
      <c r="O63" s="321"/>
      <c r="P63" s="737"/>
      <c r="Q63" s="738"/>
      <c r="R63" s="738"/>
      <c r="S63" s="738"/>
      <c r="T63" s="738"/>
      <c r="U63" s="739"/>
      <c r="V63" s="447">
        <f>SUM(V51:V62)</f>
        <v>435</v>
      </c>
    </row>
    <row r="64" spans="1:28" ht="15" thickBot="1">
      <c r="A64"/>
      <c r="B64" s="418"/>
      <c r="C64"/>
      <c r="E64" s="144"/>
      <c r="F64" s="144"/>
      <c r="G64" s="14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X64"/>
      <c r="Y64"/>
      <c r="Z64"/>
      <c r="AA64"/>
      <c r="AB64"/>
    </row>
    <row r="65" spans="1:28" ht="15" thickBot="1">
      <c r="A65" s="740" t="s">
        <v>1</v>
      </c>
      <c r="B65" s="741"/>
      <c r="C65" s="741"/>
      <c r="D65" s="741"/>
      <c r="E65" s="741"/>
      <c r="F65" s="741"/>
      <c r="G65" s="741"/>
      <c r="H65" s="741"/>
      <c r="I65" s="741"/>
      <c r="J65" s="741"/>
      <c r="K65" s="741"/>
      <c r="L65" s="741"/>
      <c r="M65" s="741"/>
      <c r="N65" s="741"/>
      <c r="O65" s="742"/>
      <c r="P65"/>
      <c r="Q65"/>
      <c r="R65"/>
      <c r="S65"/>
      <c r="T65"/>
      <c r="U65"/>
      <c r="V65"/>
      <c r="X65"/>
      <c r="Y65"/>
      <c r="Z65"/>
      <c r="AA65"/>
      <c r="AB65"/>
    </row>
    <row r="66" spans="1:28" ht="15">
      <c r="A66" s="170">
        <v>2001418</v>
      </c>
      <c r="B66" s="171" t="s">
        <v>0</v>
      </c>
      <c r="C66" s="172" t="s">
        <v>137</v>
      </c>
      <c r="D66" s="173" t="s">
        <v>102</v>
      </c>
      <c r="E66" s="151"/>
      <c r="F66" s="168">
        <v>50</v>
      </c>
      <c r="G66" s="168"/>
      <c r="H66" s="370">
        <f>SUM(E66:G66)</f>
        <v>50</v>
      </c>
      <c r="I66" s="238"/>
      <c r="J66" s="150"/>
      <c r="K66" s="150"/>
      <c r="L66" s="168">
        <v>15</v>
      </c>
      <c r="M66" s="226">
        <f>SUM(I66:L66)</f>
        <v>15</v>
      </c>
      <c r="N66" s="331"/>
      <c r="O66" s="334"/>
      <c r="P66"/>
      <c r="Q66"/>
      <c r="R66"/>
      <c r="S66"/>
      <c r="T66"/>
      <c r="U66"/>
      <c r="V66"/>
      <c r="X66"/>
      <c r="Y66"/>
      <c r="Z66"/>
      <c r="AA66"/>
      <c r="AB66"/>
    </row>
    <row r="67" spans="1:28" ht="15">
      <c r="A67" s="158">
        <v>2000778</v>
      </c>
      <c r="B67" s="153" t="s">
        <v>0</v>
      </c>
      <c r="C67" s="147" t="s">
        <v>138</v>
      </c>
      <c r="D67" s="154" t="s">
        <v>102</v>
      </c>
      <c r="E67" s="156"/>
      <c r="F67" s="157"/>
      <c r="G67" s="157">
        <v>1</v>
      </c>
      <c r="H67" s="371">
        <f>SUM(E67:G67)</f>
        <v>1</v>
      </c>
      <c r="I67" s="212">
        <v>15</v>
      </c>
      <c r="J67" s="147">
        <v>50</v>
      </c>
      <c r="K67" s="147"/>
      <c r="L67" s="157">
        <v>15</v>
      </c>
      <c r="M67" s="227">
        <f>SUM(I67:L67)</f>
        <v>80</v>
      </c>
      <c r="N67" s="332">
        <v>3</v>
      </c>
      <c r="O67" s="335">
        <f aca="true" t="shared" si="4" ref="O67">N67</f>
        <v>3</v>
      </c>
      <c r="P67"/>
      <c r="Q67"/>
      <c r="R67"/>
      <c r="S67"/>
      <c r="T67"/>
      <c r="U67"/>
      <c r="V67"/>
      <c r="X67"/>
      <c r="Y67"/>
      <c r="Z67"/>
      <c r="AA67"/>
      <c r="AB67"/>
    </row>
    <row r="68" spans="1:28" ht="15" thickBot="1">
      <c r="A68" s="181">
        <v>2001447</v>
      </c>
      <c r="B68" s="160" t="s">
        <v>62</v>
      </c>
      <c r="C68" s="161" t="s">
        <v>142</v>
      </c>
      <c r="D68" s="162" t="s">
        <v>102</v>
      </c>
      <c r="E68" s="183"/>
      <c r="F68" s="164">
        <v>25</v>
      </c>
      <c r="G68" s="164"/>
      <c r="H68" s="372">
        <f>SUM(E68:G68)</f>
        <v>25</v>
      </c>
      <c r="I68" s="213"/>
      <c r="J68" s="165"/>
      <c r="K68" s="165"/>
      <c r="L68" s="164"/>
      <c r="M68" s="256"/>
      <c r="N68" s="333"/>
      <c r="O68" s="336"/>
      <c r="P68"/>
      <c r="Q68"/>
      <c r="R68"/>
      <c r="S68"/>
      <c r="T68"/>
      <c r="U68"/>
      <c r="V68"/>
      <c r="X68"/>
      <c r="Y68"/>
      <c r="Z68"/>
      <c r="AA68"/>
      <c r="AB68"/>
    </row>
    <row r="69" spans="1:28" ht="15" thickBot="1">
      <c r="A69" s="731" t="s">
        <v>63</v>
      </c>
      <c r="B69" s="732"/>
      <c r="C69" s="732"/>
      <c r="D69" s="733"/>
      <c r="E69" s="743"/>
      <c r="F69" s="744"/>
      <c r="G69" s="745"/>
      <c r="H69" s="455">
        <f>SUM(H66:H68)</f>
        <v>76</v>
      </c>
      <c r="I69" s="746"/>
      <c r="J69" s="747"/>
      <c r="K69" s="747"/>
      <c r="L69" s="751"/>
      <c r="M69" s="448">
        <f>SUM(M66:M68)</f>
        <v>95</v>
      </c>
      <c r="N69" s="459"/>
      <c r="O69" s="460">
        <f>SUM(O66:O68)</f>
        <v>3</v>
      </c>
      <c r="P69"/>
      <c r="Q69"/>
      <c r="R69"/>
      <c r="S69"/>
      <c r="T69"/>
      <c r="U69"/>
      <c r="V69"/>
      <c r="X69"/>
      <c r="Y69"/>
      <c r="Z69"/>
      <c r="AA69"/>
      <c r="AB69"/>
    </row>
    <row r="70" spans="1:28" ht="15">
      <c r="A70" s="167">
        <v>2003034</v>
      </c>
      <c r="B70" s="149" t="s">
        <v>13</v>
      </c>
      <c r="C70" s="150" t="s">
        <v>140</v>
      </c>
      <c r="D70" s="313" t="s">
        <v>102</v>
      </c>
      <c r="E70" s="248">
        <v>45</v>
      </c>
      <c r="F70" s="150">
        <v>45</v>
      </c>
      <c r="G70" s="168">
        <v>50</v>
      </c>
      <c r="H70" s="370">
        <f>SUM(E70:G70)</f>
        <v>140</v>
      </c>
      <c r="I70" s="151">
        <v>35</v>
      </c>
      <c r="J70" s="150"/>
      <c r="K70" s="150"/>
      <c r="L70" s="187"/>
      <c r="M70" s="464">
        <f>SUM(I70:L70)</f>
        <v>35</v>
      </c>
      <c r="N70" s="274">
        <v>35</v>
      </c>
      <c r="O70" s="337">
        <f>N70</f>
        <v>35</v>
      </c>
      <c r="P70"/>
      <c r="Q70"/>
      <c r="R70"/>
      <c r="S70"/>
      <c r="T70"/>
      <c r="U70"/>
      <c r="V70"/>
      <c r="X70"/>
      <c r="Y70"/>
      <c r="Z70"/>
      <c r="AA70"/>
      <c r="AB70"/>
    </row>
    <row r="71" spans="1:28" ht="15">
      <c r="A71" s="316">
        <v>2000888</v>
      </c>
      <c r="B71" s="153" t="s">
        <v>13</v>
      </c>
      <c r="C71" s="147" t="s">
        <v>141</v>
      </c>
      <c r="D71" s="451" t="s">
        <v>102</v>
      </c>
      <c r="E71" s="249">
        <v>30</v>
      </c>
      <c r="F71" s="147">
        <v>50</v>
      </c>
      <c r="G71" s="157">
        <v>35</v>
      </c>
      <c r="H71" s="371">
        <f>SUM(E71:G71)</f>
        <v>115</v>
      </c>
      <c r="I71" s="156">
        <v>45</v>
      </c>
      <c r="J71" s="147">
        <v>55</v>
      </c>
      <c r="K71" s="147"/>
      <c r="L71" s="204">
        <v>17.5</v>
      </c>
      <c r="M71" s="326">
        <f>SUM(I71:L71)</f>
        <v>117.5</v>
      </c>
      <c r="N71" s="230">
        <v>45</v>
      </c>
      <c r="O71" s="335">
        <f>N71</f>
        <v>45</v>
      </c>
      <c r="P71"/>
      <c r="Q71"/>
      <c r="R71"/>
      <c r="S71"/>
      <c r="T71"/>
      <c r="U71"/>
      <c r="V71"/>
      <c r="X71"/>
      <c r="Y71"/>
      <c r="Z71"/>
      <c r="AA71"/>
      <c r="AB71"/>
    </row>
    <row r="72" spans="1:28" ht="15">
      <c r="A72" s="158">
        <v>2003047</v>
      </c>
      <c r="B72" s="153" t="s">
        <v>17</v>
      </c>
      <c r="C72" s="147" t="s">
        <v>279</v>
      </c>
      <c r="D72" s="451" t="s">
        <v>102</v>
      </c>
      <c r="E72" s="212"/>
      <c r="F72" s="157"/>
      <c r="G72" s="157"/>
      <c r="H72" s="373"/>
      <c r="I72" s="156"/>
      <c r="J72" s="147"/>
      <c r="K72" s="147"/>
      <c r="L72" s="285"/>
      <c r="M72" s="325"/>
      <c r="N72" s="230">
        <v>45</v>
      </c>
      <c r="O72" s="335">
        <f>N72</f>
        <v>45</v>
      </c>
      <c r="P72"/>
      <c r="Q72"/>
      <c r="R72"/>
      <c r="S72"/>
      <c r="T72"/>
      <c r="U72"/>
      <c r="V72"/>
      <c r="X72"/>
      <c r="Y72"/>
      <c r="Z72"/>
      <c r="AA72"/>
      <c r="AB72"/>
    </row>
    <row r="73" spans="1:28" ht="15">
      <c r="A73" s="152">
        <v>2011929</v>
      </c>
      <c r="B73" s="153" t="s">
        <v>17</v>
      </c>
      <c r="C73" s="147" t="s">
        <v>228</v>
      </c>
      <c r="D73" s="453" t="s">
        <v>102</v>
      </c>
      <c r="E73" s="212"/>
      <c r="F73" s="147"/>
      <c r="G73" s="157"/>
      <c r="H73" s="373"/>
      <c r="I73" s="156">
        <v>45</v>
      </c>
      <c r="J73" s="147">
        <v>55</v>
      </c>
      <c r="K73" s="147"/>
      <c r="L73" s="204"/>
      <c r="M73" s="326">
        <f>SUM(I73:L73)</f>
        <v>100</v>
      </c>
      <c r="N73" s="230">
        <v>35</v>
      </c>
      <c r="O73" s="335">
        <f>N73</f>
        <v>35</v>
      </c>
      <c r="P73"/>
      <c r="Q73"/>
      <c r="R73"/>
      <c r="S73"/>
      <c r="T73"/>
      <c r="U73"/>
      <c r="V73"/>
      <c r="X73"/>
      <c r="Y73"/>
      <c r="Z73"/>
      <c r="AA73"/>
      <c r="AB73"/>
    </row>
    <row r="74" spans="1:28" ht="15">
      <c r="A74" s="152">
        <v>2010344</v>
      </c>
      <c r="B74" s="153" t="s">
        <v>17</v>
      </c>
      <c r="C74" s="147" t="s">
        <v>139</v>
      </c>
      <c r="D74" s="451" t="s">
        <v>102</v>
      </c>
      <c r="E74" s="249">
        <v>35</v>
      </c>
      <c r="F74" s="157">
        <v>50</v>
      </c>
      <c r="G74" s="157">
        <v>45</v>
      </c>
      <c r="H74" s="374">
        <f aca="true" t="shared" si="5" ref="H74:H84">SUM(E74:G74)</f>
        <v>130</v>
      </c>
      <c r="I74" s="156"/>
      <c r="J74" s="147"/>
      <c r="K74" s="147"/>
      <c r="L74" s="204">
        <v>17.5</v>
      </c>
      <c r="M74" s="328">
        <f>SUM(I74:L74)</f>
        <v>17.5</v>
      </c>
      <c r="N74" s="230">
        <v>20</v>
      </c>
      <c r="O74" s="335">
        <f>N74</f>
        <v>20</v>
      </c>
      <c r="P74"/>
      <c r="Q74"/>
      <c r="R74"/>
      <c r="S74"/>
      <c r="T74"/>
      <c r="U74"/>
      <c r="V74"/>
      <c r="X74"/>
      <c r="Y74"/>
      <c r="Z74"/>
      <c r="AA74"/>
      <c r="AB74"/>
    </row>
    <row r="75" spans="1:28" ht="15">
      <c r="A75" s="158">
        <v>2008372</v>
      </c>
      <c r="B75" s="153" t="s">
        <v>8</v>
      </c>
      <c r="C75" s="147" t="s">
        <v>133</v>
      </c>
      <c r="D75" s="451" t="s">
        <v>102</v>
      </c>
      <c r="E75" s="212"/>
      <c r="F75" s="157"/>
      <c r="G75" s="157">
        <v>15</v>
      </c>
      <c r="H75" s="371">
        <f t="shared" si="5"/>
        <v>15</v>
      </c>
      <c r="I75" s="156"/>
      <c r="J75" s="147"/>
      <c r="K75" s="147"/>
      <c r="L75" s="204"/>
      <c r="M75" s="327"/>
      <c r="N75" s="230"/>
      <c r="O75" s="335"/>
      <c r="P75"/>
      <c r="Q75"/>
      <c r="R75"/>
      <c r="S75"/>
      <c r="T75"/>
      <c r="U75"/>
      <c r="V75"/>
      <c r="X75"/>
      <c r="Y75"/>
      <c r="Z75"/>
      <c r="AA75"/>
      <c r="AB75"/>
    </row>
    <row r="76" spans="1:28" ht="15">
      <c r="A76" s="158">
        <v>2002909</v>
      </c>
      <c r="B76" s="153" t="s">
        <v>8</v>
      </c>
      <c r="C76" s="147" t="s">
        <v>131</v>
      </c>
      <c r="D76" s="451" t="s">
        <v>102</v>
      </c>
      <c r="E76" s="249">
        <v>40</v>
      </c>
      <c r="F76" s="157">
        <v>55</v>
      </c>
      <c r="G76" s="157">
        <v>35</v>
      </c>
      <c r="H76" s="371">
        <f t="shared" si="5"/>
        <v>130</v>
      </c>
      <c r="I76" s="156"/>
      <c r="J76" s="147"/>
      <c r="K76" s="147"/>
      <c r="L76" s="204"/>
      <c r="M76" s="327"/>
      <c r="N76" s="230">
        <v>40</v>
      </c>
      <c r="O76" s="335">
        <f>N76</f>
        <v>40</v>
      </c>
      <c r="P76"/>
      <c r="Q76"/>
      <c r="R76"/>
      <c r="S76"/>
      <c r="T76"/>
      <c r="U76"/>
      <c r="V76"/>
      <c r="X76"/>
      <c r="Y76"/>
      <c r="Z76"/>
      <c r="AA76"/>
      <c r="AB76"/>
    </row>
    <row r="77" spans="1:28" ht="15">
      <c r="A77" s="158">
        <v>2013163</v>
      </c>
      <c r="B77" s="153" t="s">
        <v>8</v>
      </c>
      <c r="C77" s="147" t="s">
        <v>135</v>
      </c>
      <c r="D77" s="451" t="s">
        <v>102</v>
      </c>
      <c r="E77" s="212"/>
      <c r="F77" s="157"/>
      <c r="G77" s="157">
        <v>1</v>
      </c>
      <c r="H77" s="371">
        <f t="shared" si="5"/>
        <v>1</v>
      </c>
      <c r="I77" s="156"/>
      <c r="J77" s="147"/>
      <c r="K77" s="147"/>
      <c r="L77" s="204"/>
      <c r="M77" s="327"/>
      <c r="N77" s="230"/>
      <c r="O77" s="335"/>
      <c r="P77"/>
      <c r="Q77"/>
      <c r="R77"/>
      <c r="S77"/>
      <c r="T77"/>
      <c r="U77"/>
      <c r="V77"/>
      <c r="X77"/>
      <c r="Y77"/>
      <c r="Z77"/>
      <c r="AA77"/>
      <c r="AB77"/>
    </row>
    <row r="78" spans="1:28" ht="15">
      <c r="A78" s="156">
        <v>2011754</v>
      </c>
      <c r="B78" s="153" t="s">
        <v>8</v>
      </c>
      <c r="C78" s="147" t="s">
        <v>130</v>
      </c>
      <c r="D78" s="451" t="s">
        <v>102</v>
      </c>
      <c r="E78" s="249">
        <v>35</v>
      </c>
      <c r="F78" s="157">
        <v>10</v>
      </c>
      <c r="G78" s="157">
        <v>40</v>
      </c>
      <c r="H78" s="371">
        <f t="shared" si="5"/>
        <v>85</v>
      </c>
      <c r="I78" s="156"/>
      <c r="J78" s="147"/>
      <c r="K78" s="147"/>
      <c r="L78" s="204"/>
      <c r="M78" s="327"/>
      <c r="N78" s="230">
        <v>15</v>
      </c>
      <c r="O78" s="335">
        <f>N78</f>
        <v>15</v>
      </c>
      <c r="P78"/>
      <c r="Q78"/>
      <c r="R78"/>
      <c r="S78"/>
      <c r="T78"/>
      <c r="U78"/>
      <c r="V78"/>
      <c r="X78"/>
      <c r="Y78"/>
      <c r="Z78"/>
      <c r="AA78"/>
      <c r="AB78"/>
    </row>
    <row r="79" spans="1:28" ht="15">
      <c r="A79" s="158">
        <v>2001463</v>
      </c>
      <c r="B79" s="153" t="s">
        <v>8</v>
      </c>
      <c r="C79" s="147" t="s">
        <v>132</v>
      </c>
      <c r="D79" s="451" t="s">
        <v>102</v>
      </c>
      <c r="E79" s="249">
        <v>20</v>
      </c>
      <c r="F79" s="157">
        <v>1</v>
      </c>
      <c r="G79" s="157">
        <v>25</v>
      </c>
      <c r="H79" s="371">
        <f t="shared" si="5"/>
        <v>46</v>
      </c>
      <c r="I79" s="156"/>
      <c r="J79" s="147"/>
      <c r="K79" s="147"/>
      <c r="L79" s="204"/>
      <c r="M79" s="327"/>
      <c r="N79" s="230"/>
      <c r="O79" s="335"/>
      <c r="P79"/>
      <c r="Q79"/>
      <c r="R79"/>
      <c r="S79"/>
      <c r="T79"/>
      <c r="U79"/>
      <c r="V79"/>
      <c r="X79"/>
      <c r="Y79"/>
      <c r="Z79"/>
      <c r="AA79"/>
      <c r="AB79"/>
    </row>
    <row r="80" spans="1:28" ht="15">
      <c r="A80" s="158">
        <v>2000642</v>
      </c>
      <c r="B80" s="153" t="s">
        <v>8</v>
      </c>
      <c r="C80" s="147" t="s">
        <v>136</v>
      </c>
      <c r="D80" s="451" t="s">
        <v>102</v>
      </c>
      <c r="E80" s="249">
        <v>1</v>
      </c>
      <c r="F80" s="147">
        <v>30</v>
      </c>
      <c r="G80" s="157"/>
      <c r="H80" s="371">
        <f t="shared" si="5"/>
        <v>31</v>
      </c>
      <c r="I80" s="156">
        <v>30</v>
      </c>
      <c r="J80" s="147">
        <v>40</v>
      </c>
      <c r="K80" s="147"/>
      <c r="L80" s="204"/>
      <c r="M80" s="326">
        <f aca="true" t="shared" si="6" ref="M80:M85">SUM(I80:L80)</f>
        <v>70</v>
      </c>
      <c r="N80" s="230"/>
      <c r="O80" s="335"/>
      <c r="P80"/>
      <c r="Q80"/>
      <c r="R80"/>
      <c r="S80"/>
      <c r="T80"/>
      <c r="U80"/>
      <c r="V80"/>
      <c r="X80"/>
      <c r="Y80"/>
      <c r="Z80"/>
      <c r="AA80"/>
      <c r="AB80"/>
    </row>
    <row r="81" spans="1:22" ht="15">
      <c r="A81" s="158">
        <v>2008165</v>
      </c>
      <c r="B81" s="153" t="s">
        <v>14</v>
      </c>
      <c r="C81" s="147" t="s">
        <v>121</v>
      </c>
      <c r="D81" s="451" t="s">
        <v>102</v>
      </c>
      <c r="E81" s="212"/>
      <c r="F81" s="147">
        <v>35</v>
      </c>
      <c r="G81" s="157">
        <v>50</v>
      </c>
      <c r="H81" s="374">
        <f t="shared" si="5"/>
        <v>85</v>
      </c>
      <c r="I81" s="156"/>
      <c r="J81" s="147"/>
      <c r="K81" s="147"/>
      <c r="L81" s="285">
        <v>13.333333333333334</v>
      </c>
      <c r="M81" s="325">
        <f t="shared" si="6"/>
        <v>13.333333333333334</v>
      </c>
      <c r="N81" s="230">
        <v>35</v>
      </c>
      <c r="O81" s="335">
        <f>N81</f>
        <v>35</v>
      </c>
      <c r="P81"/>
      <c r="Q81"/>
      <c r="R81"/>
      <c r="S81"/>
      <c r="T81"/>
      <c r="U81"/>
      <c r="V81"/>
    </row>
    <row r="82" spans="1:22" ht="15">
      <c r="A82" s="152">
        <v>2008055</v>
      </c>
      <c r="B82" s="153" t="s">
        <v>14</v>
      </c>
      <c r="C82" s="147" t="s">
        <v>119</v>
      </c>
      <c r="D82" s="451" t="s">
        <v>102</v>
      </c>
      <c r="E82" s="249">
        <v>45</v>
      </c>
      <c r="F82" s="147">
        <v>55</v>
      </c>
      <c r="G82" s="157">
        <v>55</v>
      </c>
      <c r="H82" s="371">
        <f t="shared" si="5"/>
        <v>155</v>
      </c>
      <c r="I82" s="156"/>
      <c r="J82" s="147"/>
      <c r="K82" s="147"/>
      <c r="L82" s="292">
        <v>15</v>
      </c>
      <c r="M82" s="326">
        <f t="shared" si="6"/>
        <v>15</v>
      </c>
      <c r="N82" s="230">
        <v>45</v>
      </c>
      <c r="O82" s="335">
        <f>N82</f>
        <v>45</v>
      </c>
      <c r="P82"/>
      <c r="Q82"/>
      <c r="R82"/>
      <c r="S82"/>
      <c r="T82"/>
      <c r="U82"/>
      <c r="V82"/>
    </row>
    <row r="83" spans="1:22" ht="15">
      <c r="A83" s="152">
        <v>2008152</v>
      </c>
      <c r="B83" s="153" t="s">
        <v>14</v>
      </c>
      <c r="C83" s="147" t="s">
        <v>120</v>
      </c>
      <c r="D83" s="451" t="s">
        <v>102</v>
      </c>
      <c r="E83" s="249">
        <v>40</v>
      </c>
      <c r="F83" s="147">
        <v>50</v>
      </c>
      <c r="G83" s="157"/>
      <c r="H83" s="371">
        <f t="shared" si="5"/>
        <v>90</v>
      </c>
      <c r="I83" s="156"/>
      <c r="J83" s="147"/>
      <c r="K83" s="147"/>
      <c r="L83" s="292">
        <v>15</v>
      </c>
      <c r="M83" s="326">
        <f t="shared" si="6"/>
        <v>15</v>
      </c>
      <c r="N83" s="230">
        <v>40</v>
      </c>
      <c r="O83" s="335">
        <f>N83</f>
        <v>40</v>
      </c>
      <c r="P83"/>
      <c r="Q83"/>
      <c r="R83"/>
      <c r="S83"/>
      <c r="T83"/>
      <c r="U83"/>
      <c r="V83"/>
    </row>
    <row r="84" spans="1:22" ht="15">
      <c r="A84" s="158">
        <v>2008042</v>
      </c>
      <c r="B84" s="153" t="s">
        <v>14</v>
      </c>
      <c r="C84" s="147" t="s">
        <v>126</v>
      </c>
      <c r="D84" s="451" t="s">
        <v>102</v>
      </c>
      <c r="E84" s="212"/>
      <c r="F84" s="147"/>
      <c r="G84" s="157">
        <v>15</v>
      </c>
      <c r="H84" s="371">
        <f t="shared" si="5"/>
        <v>15</v>
      </c>
      <c r="I84" s="156">
        <v>45</v>
      </c>
      <c r="J84" s="147"/>
      <c r="K84" s="147"/>
      <c r="L84" s="204"/>
      <c r="M84" s="326">
        <f t="shared" si="6"/>
        <v>45</v>
      </c>
      <c r="N84" s="230"/>
      <c r="O84" s="335"/>
      <c r="P84"/>
      <c r="Q84"/>
      <c r="R84"/>
      <c r="S84"/>
      <c r="T84"/>
      <c r="U84"/>
      <c r="V84"/>
    </row>
    <row r="85" spans="1:22" ht="15">
      <c r="A85" s="152">
        <v>2014890</v>
      </c>
      <c r="B85" s="153" t="s">
        <v>14</v>
      </c>
      <c r="C85" s="147" t="s">
        <v>229</v>
      </c>
      <c r="D85" s="451" t="s">
        <v>102</v>
      </c>
      <c r="E85" s="212"/>
      <c r="F85" s="147"/>
      <c r="G85" s="157"/>
      <c r="H85" s="373"/>
      <c r="I85" s="156">
        <v>3</v>
      </c>
      <c r="J85" s="147">
        <v>20</v>
      </c>
      <c r="K85" s="147"/>
      <c r="L85" s="285">
        <v>3.3333333333333335</v>
      </c>
      <c r="M85" s="325">
        <f t="shared" si="6"/>
        <v>26.333333333333332</v>
      </c>
      <c r="N85" s="230"/>
      <c r="O85" s="335"/>
      <c r="P85"/>
      <c r="Q85"/>
      <c r="R85"/>
      <c r="S85"/>
      <c r="T85"/>
      <c r="U85"/>
      <c r="V85"/>
    </row>
    <row r="86" spans="1:22" ht="15">
      <c r="A86" s="152">
        <v>2013150</v>
      </c>
      <c r="B86" s="153" t="s">
        <v>14</v>
      </c>
      <c r="C86" s="147" t="s">
        <v>124</v>
      </c>
      <c r="D86" s="451" t="s">
        <v>102</v>
      </c>
      <c r="E86" s="249">
        <v>1</v>
      </c>
      <c r="F86" s="147"/>
      <c r="G86" s="157">
        <v>25</v>
      </c>
      <c r="H86" s="371">
        <f>SUM(E86:G86)</f>
        <v>26</v>
      </c>
      <c r="I86" s="156"/>
      <c r="J86" s="147"/>
      <c r="K86" s="147"/>
      <c r="L86" s="204"/>
      <c r="M86" s="327"/>
      <c r="N86" s="230"/>
      <c r="O86" s="335"/>
      <c r="P86"/>
      <c r="Q86"/>
      <c r="R86"/>
      <c r="S86"/>
      <c r="T86"/>
      <c r="U86"/>
      <c r="V86"/>
    </row>
    <row r="87" spans="1:22" ht="15">
      <c r="A87" s="152">
        <v>2013147</v>
      </c>
      <c r="B87" s="153" t="s">
        <v>14</v>
      </c>
      <c r="C87" s="147" t="s">
        <v>125</v>
      </c>
      <c r="D87" s="451" t="s">
        <v>102</v>
      </c>
      <c r="E87" s="249">
        <v>15</v>
      </c>
      <c r="F87" s="147">
        <v>3</v>
      </c>
      <c r="G87" s="157">
        <v>3</v>
      </c>
      <c r="H87" s="371">
        <f>SUM(E87:G87)</f>
        <v>21</v>
      </c>
      <c r="I87" s="156"/>
      <c r="J87" s="147"/>
      <c r="K87" s="147"/>
      <c r="L87" s="204"/>
      <c r="M87" s="327"/>
      <c r="N87" s="230">
        <v>1</v>
      </c>
      <c r="O87" s="335">
        <f>N87</f>
        <v>1</v>
      </c>
      <c r="P87"/>
      <c r="Q87"/>
      <c r="R87"/>
      <c r="S87"/>
      <c r="T87"/>
      <c r="U87"/>
      <c r="V87"/>
    </row>
    <row r="88" spans="1:22" ht="15">
      <c r="A88" s="159">
        <v>2013134</v>
      </c>
      <c r="B88" s="160" t="s">
        <v>14</v>
      </c>
      <c r="C88" s="161" t="s">
        <v>122</v>
      </c>
      <c r="D88" s="454" t="s">
        <v>102</v>
      </c>
      <c r="E88" s="302">
        <v>1</v>
      </c>
      <c r="F88" s="161">
        <v>25</v>
      </c>
      <c r="G88" s="193">
        <v>45</v>
      </c>
      <c r="H88" s="375">
        <f>SUM(E88:G88)</f>
        <v>71</v>
      </c>
      <c r="I88" s="192">
        <v>35</v>
      </c>
      <c r="J88" s="161">
        <v>50</v>
      </c>
      <c r="K88" s="161"/>
      <c r="L88" s="324">
        <v>13.333333333333334</v>
      </c>
      <c r="M88" s="329">
        <f>SUM(I88:L88)</f>
        <v>98.33333333333333</v>
      </c>
      <c r="N88" s="230"/>
      <c r="O88" s="335"/>
      <c r="P88"/>
      <c r="Q88"/>
      <c r="R88"/>
      <c r="S88"/>
      <c r="T88"/>
      <c r="U88"/>
      <c r="V88"/>
    </row>
    <row r="89" spans="1:22" ht="15">
      <c r="A89" s="158">
        <v>2016270</v>
      </c>
      <c r="B89" s="153" t="s">
        <v>14</v>
      </c>
      <c r="C89" s="147" t="s">
        <v>231</v>
      </c>
      <c r="D89" s="451" t="s">
        <v>102</v>
      </c>
      <c r="E89" s="212"/>
      <c r="F89" s="147"/>
      <c r="G89" s="157"/>
      <c r="H89" s="373"/>
      <c r="I89" s="156"/>
      <c r="J89" s="147"/>
      <c r="K89" s="147"/>
      <c r="L89" s="285">
        <v>0.3333333333333333</v>
      </c>
      <c r="M89" s="325">
        <f>SUM(I89:L89)</f>
        <v>0.3333333333333333</v>
      </c>
      <c r="N89" s="230"/>
      <c r="O89" s="335"/>
      <c r="P89"/>
      <c r="Q89"/>
      <c r="R89"/>
      <c r="S89"/>
      <c r="T89"/>
      <c r="U89"/>
      <c r="V89"/>
    </row>
    <row r="90" spans="1:22" ht="15">
      <c r="A90" s="152">
        <v>2015145</v>
      </c>
      <c r="B90" s="153" t="s">
        <v>14</v>
      </c>
      <c r="C90" s="147" t="s">
        <v>129</v>
      </c>
      <c r="D90" s="451" t="s">
        <v>102</v>
      </c>
      <c r="E90" s="249">
        <v>1</v>
      </c>
      <c r="F90" s="147"/>
      <c r="G90" s="157"/>
      <c r="H90" s="371">
        <f>SUM(E90:G90)</f>
        <v>1</v>
      </c>
      <c r="I90" s="156"/>
      <c r="J90" s="147"/>
      <c r="K90" s="147"/>
      <c r="L90" s="204"/>
      <c r="M90" s="327"/>
      <c r="N90" s="230"/>
      <c r="O90" s="335"/>
      <c r="P90"/>
      <c r="Q90"/>
      <c r="R90"/>
      <c r="S90"/>
      <c r="T90"/>
      <c r="U90"/>
      <c r="V90"/>
    </row>
    <row r="91" spans="1:22" ht="15">
      <c r="A91" s="152">
        <v>2016005</v>
      </c>
      <c r="B91" s="153" t="s">
        <v>14</v>
      </c>
      <c r="C91" s="147" t="s">
        <v>230</v>
      </c>
      <c r="D91" s="451" t="s">
        <v>102</v>
      </c>
      <c r="E91" s="212"/>
      <c r="F91" s="147"/>
      <c r="G91" s="157"/>
      <c r="H91" s="373"/>
      <c r="I91" s="156">
        <v>1</v>
      </c>
      <c r="J91" s="147">
        <v>1</v>
      </c>
      <c r="K91" s="147"/>
      <c r="L91" s="204"/>
      <c r="M91" s="326">
        <f>SUM(I91:L91)</f>
        <v>2</v>
      </c>
      <c r="N91" s="230"/>
      <c r="O91" s="335"/>
      <c r="P91"/>
      <c r="Q91"/>
      <c r="R91"/>
      <c r="S91"/>
      <c r="T91"/>
      <c r="U91"/>
      <c r="V91"/>
    </row>
    <row r="92" spans="1:22" ht="15">
      <c r="A92" s="152">
        <v>2010153</v>
      </c>
      <c r="B92" s="153" t="s">
        <v>14</v>
      </c>
      <c r="C92" s="147" t="s">
        <v>123</v>
      </c>
      <c r="D92" s="451" t="s">
        <v>102</v>
      </c>
      <c r="E92" s="249">
        <v>35</v>
      </c>
      <c r="F92" s="147">
        <v>1</v>
      </c>
      <c r="G92" s="157">
        <v>35</v>
      </c>
      <c r="H92" s="374">
        <f>SUM(E92:G92)</f>
        <v>71</v>
      </c>
      <c r="I92" s="156">
        <v>10</v>
      </c>
      <c r="J92" s="147"/>
      <c r="K92" s="147"/>
      <c r="L92" s="285">
        <v>3.3333333333333335</v>
      </c>
      <c r="M92" s="325">
        <f>SUM(I92:L92)</f>
        <v>13.333333333333334</v>
      </c>
      <c r="N92" s="230">
        <v>25</v>
      </c>
      <c r="O92" s="335">
        <f>N92</f>
        <v>25</v>
      </c>
      <c r="P92"/>
      <c r="Q92"/>
      <c r="R92"/>
      <c r="S92"/>
      <c r="T92"/>
      <c r="U92"/>
      <c r="V92"/>
    </row>
    <row r="93" spans="1:22" ht="15">
      <c r="A93" s="152">
        <v>2008181</v>
      </c>
      <c r="B93" s="153" t="s">
        <v>14</v>
      </c>
      <c r="C93" s="147" t="s">
        <v>127</v>
      </c>
      <c r="D93" s="451" t="s">
        <v>102</v>
      </c>
      <c r="E93" s="249">
        <v>1</v>
      </c>
      <c r="F93" s="147">
        <v>1</v>
      </c>
      <c r="G93" s="157">
        <v>1</v>
      </c>
      <c r="H93" s="371">
        <f>SUM(E93:G93)</f>
        <v>3</v>
      </c>
      <c r="I93" s="156"/>
      <c r="J93" s="147"/>
      <c r="K93" s="147"/>
      <c r="L93" s="204"/>
      <c r="M93" s="327"/>
      <c r="N93" s="230">
        <v>15</v>
      </c>
      <c r="O93" s="335">
        <f>N93</f>
        <v>15</v>
      </c>
      <c r="P93"/>
      <c r="Q93"/>
      <c r="R93"/>
      <c r="S93"/>
      <c r="T93"/>
      <c r="U93"/>
      <c r="V93"/>
    </row>
    <row r="94" spans="1:22" ht="15">
      <c r="A94" s="152">
        <v>2013794</v>
      </c>
      <c r="B94" s="153" t="s">
        <v>14</v>
      </c>
      <c r="C94" s="147" t="s">
        <v>128</v>
      </c>
      <c r="D94" s="451" t="s">
        <v>102</v>
      </c>
      <c r="E94" s="249">
        <v>1</v>
      </c>
      <c r="F94" s="147">
        <v>1</v>
      </c>
      <c r="G94" s="157"/>
      <c r="H94" s="374">
        <f>SUM(E94:G94)</f>
        <v>2</v>
      </c>
      <c r="I94" s="156">
        <v>1</v>
      </c>
      <c r="J94" s="147">
        <v>3</v>
      </c>
      <c r="K94" s="147"/>
      <c r="L94" s="285">
        <v>0.3333333333333333</v>
      </c>
      <c r="M94" s="325">
        <f>SUM(I94:L94)</f>
        <v>4.333333333333333</v>
      </c>
      <c r="N94" s="230">
        <v>1</v>
      </c>
      <c r="O94" s="335">
        <f>N94</f>
        <v>1</v>
      </c>
      <c r="P94"/>
      <c r="Q94"/>
      <c r="R94"/>
      <c r="S94"/>
      <c r="T94"/>
      <c r="U94"/>
      <c r="V94"/>
    </row>
    <row r="95" spans="1:22" ht="15">
      <c r="A95" s="158">
        <v>2016283</v>
      </c>
      <c r="B95" s="153" t="s">
        <v>18</v>
      </c>
      <c r="C95" s="147" t="s">
        <v>235</v>
      </c>
      <c r="D95" s="451" t="s">
        <v>102</v>
      </c>
      <c r="E95" s="212"/>
      <c r="F95" s="147"/>
      <c r="G95" s="157"/>
      <c r="H95" s="373"/>
      <c r="I95" s="156"/>
      <c r="J95" s="147"/>
      <c r="K95" s="147"/>
      <c r="L95" s="285">
        <v>0.3333333333333333</v>
      </c>
      <c r="M95" s="325">
        <f>SUM(I95:L95)</f>
        <v>0.3333333333333333</v>
      </c>
      <c r="N95" s="230"/>
      <c r="O95" s="335"/>
      <c r="P95"/>
      <c r="Q95"/>
      <c r="R95"/>
      <c r="S95"/>
      <c r="T95"/>
      <c r="U95"/>
      <c r="V95"/>
    </row>
    <row r="96" spans="1:22" ht="15">
      <c r="A96" s="158">
        <v>2015132</v>
      </c>
      <c r="B96" s="153" t="s">
        <v>18</v>
      </c>
      <c r="C96" s="147" t="s">
        <v>233</v>
      </c>
      <c r="D96" s="451" t="s">
        <v>102</v>
      </c>
      <c r="E96" s="212"/>
      <c r="F96" s="147"/>
      <c r="G96" s="157"/>
      <c r="H96" s="373"/>
      <c r="I96" s="156"/>
      <c r="J96" s="147"/>
      <c r="K96" s="147"/>
      <c r="L96" s="285">
        <v>13.333333333333334</v>
      </c>
      <c r="M96" s="325">
        <f>SUM(I96:L96)</f>
        <v>13.333333333333334</v>
      </c>
      <c r="N96" s="230"/>
      <c r="O96" s="335"/>
      <c r="P96"/>
      <c r="Q96"/>
      <c r="R96"/>
      <c r="S96"/>
      <c r="T96"/>
      <c r="U96"/>
      <c r="V96"/>
    </row>
    <row r="97" spans="1:22" ht="15">
      <c r="A97" s="158">
        <v>2013862</v>
      </c>
      <c r="B97" s="153" t="s">
        <v>18</v>
      </c>
      <c r="C97" s="147" t="s">
        <v>232</v>
      </c>
      <c r="D97" s="451" t="s">
        <v>102</v>
      </c>
      <c r="E97" s="212"/>
      <c r="F97" s="147"/>
      <c r="G97" s="157"/>
      <c r="H97" s="373"/>
      <c r="I97" s="156"/>
      <c r="J97" s="147"/>
      <c r="K97" s="147"/>
      <c r="L97" s="292">
        <v>15</v>
      </c>
      <c r="M97" s="326">
        <f>SUM(I97:L97)</f>
        <v>15</v>
      </c>
      <c r="N97" s="230"/>
      <c r="O97" s="335"/>
      <c r="P97"/>
      <c r="Q97"/>
      <c r="R97"/>
      <c r="S97"/>
      <c r="T97"/>
      <c r="U97"/>
      <c r="V97"/>
    </row>
    <row r="98" spans="1:22" ht="15" thickBot="1">
      <c r="A98" s="221">
        <v>2013503</v>
      </c>
      <c r="B98" s="222" t="s">
        <v>18</v>
      </c>
      <c r="C98" s="165" t="s">
        <v>234</v>
      </c>
      <c r="D98" s="452" t="s">
        <v>102</v>
      </c>
      <c r="E98" s="265"/>
      <c r="F98" s="161"/>
      <c r="G98" s="193"/>
      <c r="H98" s="377"/>
      <c r="I98" s="183"/>
      <c r="J98" s="165"/>
      <c r="K98" s="165"/>
      <c r="L98" s="286">
        <v>3.3333333333333335</v>
      </c>
      <c r="M98" s="465">
        <f>SUM(I98:L98)</f>
        <v>3.3333333333333335</v>
      </c>
      <c r="N98" s="231"/>
      <c r="O98" s="336"/>
      <c r="P98"/>
      <c r="Q98"/>
      <c r="R98"/>
      <c r="S98"/>
      <c r="T98"/>
      <c r="U98"/>
      <c r="V98"/>
    </row>
    <row r="99" spans="1:22" ht="15" thickBot="1">
      <c r="A99" s="731" t="s">
        <v>145</v>
      </c>
      <c r="B99" s="732"/>
      <c r="C99" s="732"/>
      <c r="D99" s="733"/>
      <c r="E99" s="743"/>
      <c r="F99" s="744"/>
      <c r="G99" s="745"/>
      <c r="H99" s="455">
        <f>SUM(H70:H98)</f>
        <v>1233</v>
      </c>
      <c r="I99" s="765"/>
      <c r="J99" s="766"/>
      <c r="K99" s="766"/>
      <c r="L99" s="767"/>
      <c r="M99" s="461">
        <f>SUM(M70:M98)</f>
        <v>605.0000000000002</v>
      </c>
      <c r="N99" s="462"/>
      <c r="O99" s="463">
        <f>SUM(O70:O98)</f>
        <v>397</v>
      </c>
      <c r="P99"/>
      <c r="Q99"/>
      <c r="R99"/>
      <c r="S99"/>
      <c r="T99"/>
      <c r="U99"/>
      <c r="V99"/>
    </row>
    <row r="100" spans="1:22" ht="15" thickBot="1">
      <c r="A100" s="144"/>
      <c r="C100" s="144"/>
      <c r="D100" s="144"/>
      <c r="E100" s="144"/>
      <c r="F100" s="144"/>
      <c r="G100" s="144"/>
      <c r="H100"/>
      <c r="I100"/>
      <c r="J100"/>
      <c r="K100"/>
      <c r="L100"/>
      <c r="M100"/>
      <c r="N100"/>
      <c r="O100"/>
      <c r="V100"/>
    </row>
    <row r="101" spans="1:22" ht="15" thickBot="1">
      <c r="A101" s="740" t="s">
        <v>5</v>
      </c>
      <c r="B101" s="741"/>
      <c r="C101" s="741"/>
      <c r="D101" s="741"/>
      <c r="E101" s="741"/>
      <c r="F101" s="741"/>
      <c r="G101" s="741"/>
      <c r="H101" s="741"/>
      <c r="I101" s="741"/>
      <c r="J101" s="741"/>
      <c r="K101" s="741"/>
      <c r="L101" s="741"/>
      <c r="M101" s="741"/>
      <c r="N101" s="741"/>
      <c r="O101" s="742"/>
      <c r="V101"/>
    </row>
    <row r="102" spans="1:22" ht="15" thickBot="1">
      <c r="A102" s="420">
        <v>2005252</v>
      </c>
      <c r="B102" s="146" t="s">
        <v>0</v>
      </c>
      <c r="C102" s="177" t="s">
        <v>143</v>
      </c>
      <c r="D102" s="201" t="s">
        <v>112</v>
      </c>
      <c r="E102" s="196"/>
      <c r="F102" s="197">
        <v>15</v>
      </c>
      <c r="G102" s="197"/>
      <c r="H102" s="242">
        <f>SUM(E102:G102)</f>
        <v>15</v>
      </c>
      <c r="I102" s="196">
        <v>10</v>
      </c>
      <c r="J102" s="195">
        <v>45</v>
      </c>
      <c r="K102" s="195"/>
      <c r="L102" s="205"/>
      <c r="M102" s="226">
        <f>SUM(I102:L102)</f>
        <v>55</v>
      </c>
      <c r="N102" s="347">
        <v>1</v>
      </c>
      <c r="O102" s="400">
        <f>SUM(N102:N102)</f>
        <v>1</v>
      </c>
      <c r="P102" s="143"/>
      <c r="Q102" s="143"/>
      <c r="R102" s="143"/>
      <c r="S102" s="143"/>
      <c r="V102"/>
    </row>
    <row r="103" spans="1:22" ht="15" thickBot="1">
      <c r="A103" s="731" t="s">
        <v>63</v>
      </c>
      <c r="B103" s="732"/>
      <c r="C103" s="732"/>
      <c r="D103" s="733"/>
      <c r="E103" s="743"/>
      <c r="F103" s="744"/>
      <c r="G103" s="745"/>
      <c r="H103" s="455">
        <f>H102</f>
        <v>15</v>
      </c>
      <c r="I103" s="746"/>
      <c r="J103" s="747"/>
      <c r="K103" s="747"/>
      <c r="L103" s="751"/>
      <c r="M103" s="448">
        <f>M102</f>
        <v>55</v>
      </c>
      <c r="N103" s="466"/>
      <c r="O103" s="460">
        <f>O102</f>
        <v>1</v>
      </c>
      <c r="P103"/>
      <c r="Q103"/>
      <c r="R103"/>
      <c r="S103"/>
      <c r="V103"/>
    </row>
    <row r="104" spans="1:22" ht="15">
      <c r="A104" s="167">
        <v>2005265</v>
      </c>
      <c r="B104" s="149" t="s">
        <v>17</v>
      </c>
      <c r="C104" s="150" t="s">
        <v>144</v>
      </c>
      <c r="D104" s="250" t="s">
        <v>112</v>
      </c>
      <c r="E104" s="248">
        <v>25</v>
      </c>
      <c r="F104" s="150">
        <v>30</v>
      </c>
      <c r="G104" s="168">
        <v>35</v>
      </c>
      <c r="H104" s="370">
        <f>SUM(E104:G104)</f>
        <v>90</v>
      </c>
      <c r="I104" s="238"/>
      <c r="J104" s="150">
        <v>50</v>
      </c>
      <c r="K104" s="150"/>
      <c r="L104" s="168"/>
      <c r="M104" s="226">
        <f>SUM(I104:L104)</f>
        <v>50</v>
      </c>
      <c r="N104" s="348">
        <v>15</v>
      </c>
      <c r="O104" s="339">
        <f>SUM(N104:N104)</f>
        <v>15</v>
      </c>
      <c r="P104"/>
      <c r="Q104"/>
      <c r="R104"/>
      <c r="S104"/>
      <c r="V104"/>
    </row>
    <row r="105" spans="1:22" ht="15">
      <c r="A105" s="152">
        <v>2002307</v>
      </c>
      <c r="B105" s="153" t="s">
        <v>20</v>
      </c>
      <c r="C105" s="147" t="s">
        <v>241</v>
      </c>
      <c r="D105" s="251" t="s">
        <v>112</v>
      </c>
      <c r="E105" s="212"/>
      <c r="F105" s="147"/>
      <c r="G105" s="157"/>
      <c r="H105" s="373"/>
      <c r="I105" s="249"/>
      <c r="J105" s="147"/>
      <c r="K105" s="147"/>
      <c r="L105" s="275">
        <v>17.5</v>
      </c>
      <c r="M105" s="247">
        <f>SUM(I105:L105)</f>
        <v>17.5</v>
      </c>
      <c r="N105" s="255"/>
      <c r="O105" s="338"/>
      <c r="P105"/>
      <c r="Q105"/>
      <c r="R105"/>
      <c r="S105"/>
      <c r="V105"/>
    </row>
    <row r="106" spans="1:22" ht="15" thickBot="1">
      <c r="A106" s="287">
        <v>2002297</v>
      </c>
      <c r="B106" s="222" t="s">
        <v>8</v>
      </c>
      <c r="C106" s="165" t="s">
        <v>242</v>
      </c>
      <c r="D106" s="254" t="s">
        <v>112</v>
      </c>
      <c r="E106" s="302"/>
      <c r="F106" s="161"/>
      <c r="G106" s="193"/>
      <c r="H106" s="372"/>
      <c r="I106" s="265">
        <v>40</v>
      </c>
      <c r="J106" s="161">
        <v>55</v>
      </c>
      <c r="K106" s="161"/>
      <c r="L106" s="193">
        <v>10</v>
      </c>
      <c r="M106" s="262">
        <v>105</v>
      </c>
      <c r="N106" s="346">
        <v>20</v>
      </c>
      <c r="O106" s="401">
        <f>SUM(N106:N106)</f>
        <v>20</v>
      </c>
      <c r="P106"/>
      <c r="Q106"/>
      <c r="R106"/>
      <c r="S106"/>
      <c r="V106"/>
    </row>
    <row r="107" spans="1:15" ht="15" thickBot="1">
      <c r="A107" s="731" t="s">
        <v>145</v>
      </c>
      <c r="B107" s="732"/>
      <c r="C107" s="732"/>
      <c r="D107" s="733"/>
      <c r="E107" s="743"/>
      <c r="F107" s="744"/>
      <c r="G107" s="745"/>
      <c r="H107" s="467">
        <f>SUM(H104:H106)</f>
        <v>90</v>
      </c>
      <c r="I107" s="762"/>
      <c r="J107" s="763"/>
      <c r="K107" s="763"/>
      <c r="L107" s="764"/>
      <c r="M107" s="448">
        <f>SUM(M104:M106)</f>
        <v>172.5</v>
      </c>
      <c r="N107" s="468"/>
      <c r="O107" s="460">
        <f>SUM(O104:O106)</f>
        <v>35</v>
      </c>
    </row>
    <row r="108" spans="5:22" ht="15" thickBot="1">
      <c r="E108"/>
      <c r="F108"/>
      <c r="G108"/>
      <c r="H108"/>
      <c r="I108"/>
      <c r="J108"/>
      <c r="K108"/>
      <c r="L108"/>
      <c r="M108"/>
      <c r="N108"/>
      <c r="O108"/>
      <c r="V108"/>
    </row>
    <row r="109" spans="1:22" ht="15" thickBot="1">
      <c r="A109" s="748" t="s">
        <v>11</v>
      </c>
      <c r="B109" s="749"/>
      <c r="C109" s="749"/>
      <c r="D109" s="749"/>
      <c r="E109" s="749"/>
      <c r="F109" s="749"/>
      <c r="G109" s="749"/>
      <c r="H109" s="749"/>
      <c r="I109" s="749"/>
      <c r="J109" s="749"/>
      <c r="K109" s="749"/>
      <c r="L109" s="749"/>
      <c r="M109" s="749"/>
      <c r="N109" s="749"/>
      <c r="O109" s="750"/>
      <c r="V109"/>
    </row>
    <row r="110" spans="1:22" ht="15">
      <c r="A110" s="233">
        <v>2011592</v>
      </c>
      <c r="B110" s="149" t="s">
        <v>8</v>
      </c>
      <c r="C110" s="234" t="s">
        <v>236</v>
      </c>
      <c r="D110" s="250" t="s">
        <v>237</v>
      </c>
      <c r="E110" s="238"/>
      <c r="F110" s="150"/>
      <c r="G110" s="168"/>
      <c r="H110" s="376"/>
      <c r="I110" s="276">
        <v>20</v>
      </c>
      <c r="J110" s="277">
        <v>35</v>
      </c>
      <c r="K110" s="277"/>
      <c r="L110" s="278">
        <v>0.33</v>
      </c>
      <c r="M110" s="340">
        <f>SUM(I110:L110)</f>
        <v>55.33</v>
      </c>
      <c r="N110" s="274"/>
      <c r="O110" s="402"/>
      <c r="V110"/>
    </row>
    <row r="111" spans="1:22" ht="15">
      <c r="A111" s="235">
        <v>2011149</v>
      </c>
      <c r="B111" s="153" t="s">
        <v>8</v>
      </c>
      <c r="C111" s="232" t="s">
        <v>238</v>
      </c>
      <c r="D111" s="251" t="s">
        <v>237</v>
      </c>
      <c r="E111" s="212"/>
      <c r="F111" s="147"/>
      <c r="G111" s="157"/>
      <c r="H111" s="373"/>
      <c r="I111" s="279"/>
      <c r="J111" s="280"/>
      <c r="K111" s="280">
        <v>25</v>
      </c>
      <c r="L111" s="281"/>
      <c r="M111" s="341">
        <f>SUM(I111:L111)</f>
        <v>25</v>
      </c>
      <c r="N111" s="230"/>
      <c r="O111" s="403"/>
      <c r="V111"/>
    </row>
    <row r="112" spans="1:22" ht="15">
      <c r="A112" s="235">
        <v>2014942</v>
      </c>
      <c r="B112" s="153" t="s">
        <v>14</v>
      </c>
      <c r="C112" s="232" t="s">
        <v>165</v>
      </c>
      <c r="D112" s="252" t="s">
        <v>237</v>
      </c>
      <c r="E112" s="155">
        <v>1</v>
      </c>
      <c r="F112" s="147">
        <v>1</v>
      </c>
      <c r="G112" s="157">
        <v>1</v>
      </c>
      <c r="H112" s="374">
        <f>SUM(E112:G112)</f>
        <v>3</v>
      </c>
      <c r="I112" s="279">
        <v>25</v>
      </c>
      <c r="J112" s="280">
        <v>25</v>
      </c>
      <c r="K112" s="280"/>
      <c r="L112" s="281">
        <v>0.33</v>
      </c>
      <c r="M112" s="342">
        <f>SUM(I112:L112)</f>
        <v>50.33</v>
      </c>
      <c r="N112" s="291">
        <v>3</v>
      </c>
      <c r="O112" s="344">
        <f>SUM(N112:N112)</f>
        <v>3</v>
      </c>
      <c r="P112"/>
      <c r="Q112"/>
      <c r="R112"/>
      <c r="S112"/>
      <c r="V112"/>
    </row>
    <row r="113" spans="1:22" ht="15" thickBot="1">
      <c r="A113" s="236">
        <v>2016199</v>
      </c>
      <c r="B113" s="222" t="s">
        <v>79</v>
      </c>
      <c r="C113" s="237" t="s">
        <v>239</v>
      </c>
      <c r="D113" s="254" t="s">
        <v>237</v>
      </c>
      <c r="E113" s="213"/>
      <c r="F113" s="165"/>
      <c r="G113" s="164"/>
      <c r="H113" s="377"/>
      <c r="I113" s="282"/>
      <c r="J113" s="283"/>
      <c r="K113" s="283"/>
      <c r="L113" s="284">
        <v>0.33</v>
      </c>
      <c r="M113" s="343">
        <f>SUM(I113:L113)</f>
        <v>0.33</v>
      </c>
      <c r="N113" s="231"/>
      <c r="O113" s="404"/>
      <c r="V113"/>
    </row>
    <row r="114" spans="1:22" ht="15" thickBot="1">
      <c r="A114" s="731" t="s">
        <v>145</v>
      </c>
      <c r="B114" s="732"/>
      <c r="C114" s="732"/>
      <c r="D114" s="733"/>
      <c r="E114" s="744"/>
      <c r="F114" s="744"/>
      <c r="G114" s="745"/>
      <c r="H114" s="471">
        <f>SUM(H110:H113)</f>
        <v>3</v>
      </c>
      <c r="I114" s="746"/>
      <c r="J114" s="747"/>
      <c r="K114" s="747"/>
      <c r="L114" s="751"/>
      <c r="M114" s="472">
        <f>SUM(M110:M113)</f>
        <v>130.99</v>
      </c>
      <c r="N114" s="466"/>
      <c r="O114" s="460">
        <f>SUM(O110:O113)</f>
        <v>3</v>
      </c>
      <c r="P114" s="216"/>
      <c r="Q114" s="216"/>
      <c r="R114" s="216"/>
      <c r="S114" s="216"/>
      <c r="V114"/>
    </row>
    <row r="115" spans="8:22" ht="15" thickBot="1">
      <c r="H115"/>
      <c r="M115"/>
      <c r="N115"/>
      <c r="O115"/>
      <c r="V115"/>
    </row>
    <row r="116" spans="1:22" ht="15" thickBot="1">
      <c r="A116" s="740" t="s">
        <v>4</v>
      </c>
      <c r="B116" s="741"/>
      <c r="C116" s="741"/>
      <c r="D116" s="741"/>
      <c r="E116" s="741"/>
      <c r="F116" s="741"/>
      <c r="G116" s="741"/>
      <c r="H116" s="741"/>
      <c r="I116" s="741"/>
      <c r="J116" s="741"/>
      <c r="K116" s="741"/>
      <c r="L116" s="741"/>
      <c r="M116" s="741"/>
      <c r="N116" s="741"/>
      <c r="O116" s="741"/>
      <c r="P116" s="741"/>
      <c r="Q116" s="741"/>
      <c r="R116" s="741"/>
      <c r="S116" s="741"/>
      <c r="T116" s="741"/>
      <c r="U116" s="741"/>
      <c r="V116" s="742"/>
    </row>
    <row r="117" spans="1:22" ht="15">
      <c r="A117" s="167">
        <v>2001887</v>
      </c>
      <c r="B117" s="149" t="s">
        <v>62</v>
      </c>
      <c r="C117" s="150" t="s">
        <v>147</v>
      </c>
      <c r="D117" s="250" t="s">
        <v>103</v>
      </c>
      <c r="E117" s="169">
        <v>30</v>
      </c>
      <c r="F117" s="150"/>
      <c r="G117" s="187"/>
      <c r="H117" s="474">
        <f>SUM(E117:G117)</f>
        <v>30</v>
      </c>
      <c r="I117" s="151">
        <v>25</v>
      </c>
      <c r="J117" s="150">
        <v>25</v>
      </c>
      <c r="K117" s="150"/>
      <c r="L117" s="187">
        <v>20</v>
      </c>
      <c r="M117" s="477">
        <f aca="true" t="shared" si="7" ref="M117:M119">SUM(I117:L117)</f>
        <v>70</v>
      </c>
      <c r="N117" s="307">
        <v>25</v>
      </c>
      <c r="O117" s="497">
        <f aca="true" t="shared" si="8" ref="O117">SUM(N117:N117)</f>
        <v>25</v>
      </c>
      <c r="P117" s="171"/>
      <c r="Q117" s="171"/>
      <c r="R117" s="171"/>
      <c r="S117" s="171"/>
      <c r="T117" s="172"/>
      <c r="U117" s="180"/>
      <c r="V117" s="480"/>
    </row>
    <row r="118" spans="1:22" ht="15">
      <c r="A118" s="158">
        <v>2001777</v>
      </c>
      <c r="B118" s="153" t="s">
        <v>62</v>
      </c>
      <c r="C118" s="147" t="s">
        <v>148</v>
      </c>
      <c r="D118" s="252" t="s">
        <v>103</v>
      </c>
      <c r="E118" s="156"/>
      <c r="F118" s="147">
        <v>55</v>
      </c>
      <c r="G118" s="204">
        <v>50</v>
      </c>
      <c r="H118" s="475">
        <f>SUM(E118:G118)</f>
        <v>105</v>
      </c>
      <c r="I118" s="156"/>
      <c r="J118" s="147"/>
      <c r="K118" s="147"/>
      <c r="L118" s="204">
        <v>20</v>
      </c>
      <c r="M118" s="341">
        <f t="shared" si="7"/>
        <v>20</v>
      </c>
      <c r="N118" s="291">
        <v>40</v>
      </c>
      <c r="O118" s="498">
        <f>SUM(N118:N118)</f>
        <v>40</v>
      </c>
      <c r="P118" s="153"/>
      <c r="Q118" s="153"/>
      <c r="R118" s="153"/>
      <c r="S118" s="153"/>
      <c r="T118" s="147"/>
      <c r="U118" s="157"/>
      <c r="V118" s="481"/>
    </row>
    <row r="119" spans="1:22" ht="15" thickBot="1">
      <c r="A119" s="221">
        <v>2007807</v>
      </c>
      <c r="B119" s="222" t="s">
        <v>62</v>
      </c>
      <c r="C119" s="165" t="s">
        <v>243</v>
      </c>
      <c r="D119" s="473" t="s">
        <v>103</v>
      </c>
      <c r="E119" s="183"/>
      <c r="F119" s="165"/>
      <c r="G119" s="214"/>
      <c r="H119" s="476"/>
      <c r="I119" s="183"/>
      <c r="J119" s="165">
        <v>20</v>
      </c>
      <c r="K119" s="165"/>
      <c r="L119" s="214"/>
      <c r="M119" s="478">
        <f t="shared" si="7"/>
        <v>20</v>
      </c>
      <c r="N119" s="231"/>
      <c r="O119" s="479"/>
      <c r="P119" s="160"/>
      <c r="Q119" s="160"/>
      <c r="R119" s="160"/>
      <c r="S119" s="160"/>
      <c r="T119" s="161"/>
      <c r="U119" s="193"/>
      <c r="V119" s="482"/>
    </row>
    <row r="120" spans="1:22" ht="15" thickBot="1">
      <c r="A120" s="731" t="s">
        <v>63</v>
      </c>
      <c r="B120" s="732"/>
      <c r="C120" s="732"/>
      <c r="D120" s="733"/>
      <c r="E120" s="743"/>
      <c r="F120" s="744"/>
      <c r="G120" s="745"/>
      <c r="H120" s="455">
        <f>SUM(H117:H119)</f>
        <v>135</v>
      </c>
      <c r="I120" s="746"/>
      <c r="J120" s="747"/>
      <c r="K120" s="747"/>
      <c r="L120" s="751"/>
      <c r="M120" s="448">
        <f>SUM(M117:M119)</f>
        <v>110</v>
      </c>
      <c r="N120" s="457"/>
      <c r="O120" s="460">
        <f>SUM(O117:O119)</f>
        <v>65</v>
      </c>
      <c r="P120" s="720"/>
      <c r="Q120" s="721"/>
      <c r="R120" s="721"/>
      <c r="S120" s="721"/>
      <c r="T120" s="721"/>
      <c r="U120" s="722"/>
      <c r="V120" s="470"/>
    </row>
    <row r="121" spans="1:22" ht="15">
      <c r="A121" s="167">
        <v>2005838</v>
      </c>
      <c r="B121" s="149" t="s">
        <v>13</v>
      </c>
      <c r="C121" s="150" t="s">
        <v>149</v>
      </c>
      <c r="D121" s="250" t="s">
        <v>103</v>
      </c>
      <c r="E121" s="294">
        <v>20</v>
      </c>
      <c r="F121" s="172"/>
      <c r="G121" s="180">
        <v>30</v>
      </c>
      <c r="H121" s="370">
        <f>SUM(E121:G121)</f>
        <v>50</v>
      </c>
      <c r="I121" s="484">
        <v>40</v>
      </c>
      <c r="J121" s="412">
        <v>50</v>
      </c>
      <c r="K121" s="412"/>
      <c r="L121" s="486"/>
      <c r="M121" s="490">
        <f>SUM(I121:L121)</f>
        <v>90</v>
      </c>
      <c r="N121" s="522">
        <v>25</v>
      </c>
      <c r="O121" s="334">
        <f>SUM(N121:N121)</f>
        <v>25</v>
      </c>
      <c r="P121" s="311"/>
      <c r="Q121" s="171"/>
      <c r="R121" s="171"/>
      <c r="S121" s="171"/>
      <c r="T121" s="172"/>
      <c r="U121" s="180">
        <v>5</v>
      </c>
      <c r="V121" s="435">
        <f>SUM(P121:U121)</f>
        <v>5</v>
      </c>
    </row>
    <row r="122" spans="1:22" ht="15">
      <c r="A122" s="152">
        <v>2005896</v>
      </c>
      <c r="B122" s="153" t="s">
        <v>17</v>
      </c>
      <c r="C122" s="147" t="s">
        <v>153</v>
      </c>
      <c r="D122" s="251" t="s">
        <v>103</v>
      </c>
      <c r="E122" s="249">
        <v>45</v>
      </c>
      <c r="F122" s="147">
        <v>45</v>
      </c>
      <c r="G122" s="157">
        <v>55</v>
      </c>
      <c r="H122" s="371">
        <f>SUM(E122:G122)</f>
        <v>145</v>
      </c>
      <c r="I122" s="485"/>
      <c r="J122" s="319"/>
      <c r="K122" s="319"/>
      <c r="L122" s="487">
        <v>22.5</v>
      </c>
      <c r="M122" s="491">
        <f>SUM(I122:L122)</f>
        <v>22.5</v>
      </c>
      <c r="N122" s="494">
        <v>25</v>
      </c>
      <c r="O122" s="335">
        <f>SUM(N122:N122)</f>
        <v>25</v>
      </c>
      <c r="P122" s="310"/>
      <c r="Q122" s="153"/>
      <c r="R122" s="153"/>
      <c r="S122" s="153"/>
      <c r="T122" s="147"/>
      <c r="U122" s="157"/>
      <c r="V122" s="481"/>
    </row>
    <row r="123" spans="1:22" ht="15">
      <c r="A123" s="152">
        <v>2010140</v>
      </c>
      <c r="B123" s="153" t="s">
        <v>20</v>
      </c>
      <c r="C123" s="147" t="s">
        <v>264</v>
      </c>
      <c r="D123" s="251" t="s">
        <v>103</v>
      </c>
      <c r="E123" s="212"/>
      <c r="F123" s="147"/>
      <c r="G123" s="157"/>
      <c r="H123" s="373"/>
      <c r="I123" s="485"/>
      <c r="J123" s="319"/>
      <c r="K123" s="319"/>
      <c r="L123" s="487">
        <v>22.5</v>
      </c>
      <c r="M123" s="491">
        <f>SUM(I123:L123)</f>
        <v>22.5</v>
      </c>
      <c r="N123" s="422"/>
      <c r="O123" s="496"/>
      <c r="P123" s="212"/>
      <c r="Q123" s="147"/>
      <c r="R123" s="147"/>
      <c r="S123" s="147"/>
      <c r="T123" s="147"/>
      <c r="U123" s="157"/>
      <c r="V123" s="425">
        <f>SUM(P123:U123)</f>
        <v>0</v>
      </c>
    </row>
    <row r="124" spans="1:22" ht="15">
      <c r="A124" s="152">
        <v>2014146</v>
      </c>
      <c r="B124" s="153" t="s">
        <v>81</v>
      </c>
      <c r="C124" s="147" t="s">
        <v>340</v>
      </c>
      <c r="D124" s="251" t="s">
        <v>103</v>
      </c>
      <c r="E124" s="249"/>
      <c r="F124" s="147"/>
      <c r="G124" s="157"/>
      <c r="H124" s="371"/>
      <c r="I124" s="485"/>
      <c r="J124" s="319"/>
      <c r="K124" s="319"/>
      <c r="L124" s="487"/>
      <c r="M124" s="491"/>
      <c r="N124" s="494"/>
      <c r="O124" s="335"/>
      <c r="P124" s="212"/>
      <c r="Q124" s="147"/>
      <c r="R124" s="147"/>
      <c r="S124" s="147">
        <v>2</v>
      </c>
      <c r="T124" s="147">
        <v>2</v>
      </c>
      <c r="U124" s="157">
        <v>2</v>
      </c>
      <c r="V124" s="425">
        <f>SUM(P124:U124)</f>
        <v>6</v>
      </c>
    </row>
    <row r="125" spans="1:22" ht="15">
      <c r="A125" s="156">
        <v>2006510</v>
      </c>
      <c r="B125" s="153" t="s">
        <v>8</v>
      </c>
      <c r="C125" s="147" t="s">
        <v>151</v>
      </c>
      <c r="D125" s="251" t="s">
        <v>103</v>
      </c>
      <c r="E125" s="249">
        <v>45</v>
      </c>
      <c r="F125" s="147">
        <v>50</v>
      </c>
      <c r="G125" s="157">
        <v>10</v>
      </c>
      <c r="H125" s="371">
        <f>SUM(E125:G125)</f>
        <v>105</v>
      </c>
      <c r="I125" s="212"/>
      <c r="J125" s="147"/>
      <c r="K125" s="147"/>
      <c r="L125" s="157"/>
      <c r="M125" s="320"/>
      <c r="N125" s="494">
        <v>45</v>
      </c>
      <c r="O125" s="335">
        <f>SUM(N125:N125)</f>
        <v>45</v>
      </c>
      <c r="P125" s="310"/>
      <c r="Q125" s="153"/>
      <c r="R125" s="153"/>
      <c r="S125" s="153"/>
      <c r="T125" s="147"/>
      <c r="U125" s="157"/>
      <c r="V125" s="425">
        <f>SUM(P125:U125)</f>
        <v>0</v>
      </c>
    </row>
    <row r="126" spans="1:22" ht="15">
      <c r="A126" s="158">
        <v>2007645</v>
      </c>
      <c r="B126" s="153" t="s">
        <v>8</v>
      </c>
      <c r="C126" s="147" t="s">
        <v>150</v>
      </c>
      <c r="D126" s="251" t="s">
        <v>103</v>
      </c>
      <c r="E126" s="249">
        <v>10</v>
      </c>
      <c r="F126" s="147">
        <v>40</v>
      </c>
      <c r="G126" s="157">
        <v>30</v>
      </c>
      <c r="H126" s="371">
        <f>SUM(E126:G126)</f>
        <v>80</v>
      </c>
      <c r="I126" s="485">
        <v>45</v>
      </c>
      <c r="J126" s="319">
        <v>50</v>
      </c>
      <c r="K126" s="319"/>
      <c r="L126" s="487"/>
      <c r="M126" s="491">
        <f>SUM(I126:L126)</f>
        <v>95</v>
      </c>
      <c r="N126" s="494">
        <v>35</v>
      </c>
      <c r="O126" s="335">
        <f>SUM(N126:N126)</f>
        <v>35</v>
      </c>
      <c r="P126" s="310"/>
      <c r="Q126" s="153"/>
      <c r="R126" s="153"/>
      <c r="S126" s="153"/>
      <c r="T126" s="147"/>
      <c r="U126" s="157"/>
      <c r="V126" s="481"/>
    </row>
    <row r="127" spans="1:22" ht="15">
      <c r="A127" s="502">
        <v>2009067</v>
      </c>
      <c r="B127" s="153" t="s">
        <v>8</v>
      </c>
      <c r="C127" s="147" t="s">
        <v>282</v>
      </c>
      <c r="D127" s="251" t="s">
        <v>103</v>
      </c>
      <c r="E127" s="212"/>
      <c r="F127" s="147"/>
      <c r="G127" s="157"/>
      <c r="H127" s="373"/>
      <c r="I127" s="485"/>
      <c r="J127" s="319"/>
      <c r="K127" s="319"/>
      <c r="L127" s="488"/>
      <c r="M127" s="492"/>
      <c r="N127" s="494">
        <v>1</v>
      </c>
      <c r="O127" s="335">
        <f>SUM(N127:N127)</f>
        <v>1</v>
      </c>
      <c r="P127" s="310"/>
      <c r="Q127" s="153"/>
      <c r="R127" s="153"/>
      <c r="S127" s="153"/>
      <c r="T127" s="147"/>
      <c r="U127" s="157"/>
      <c r="V127" s="481"/>
    </row>
    <row r="128" spans="1:22" ht="15">
      <c r="A128" s="158">
        <v>2003966</v>
      </c>
      <c r="B128" s="153" t="s">
        <v>8</v>
      </c>
      <c r="C128" s="147" t="s">
        <v>152</v>
      </c>
      <c r="D128" s="251" t="s">
        <v>103</v>
      </c>
      <c r="E128" s="249">
        <v>25</v>
      </c>
      <c r="F128" s="147">
        <v>5</v>
      </c>
      <c r="G128" s="157">
        <v>3</v>
      </c>
      <c r="H128" s="371">
        <f>SUM(E128:G128)</f>
        <v>33</v>
      </c>
      <c r="I128" s="485">
        <v>35</v>
      </c>
      <c r="J128" s="319">
        <v>45</v>
      </c>
      <c r="K128" s="319"/>
      <c r="L128" s="487"/>
      <c r="M128" s="491">
        <f>SUM(I128:L128)</f>
        <v>80</v>
      </c>
      <c r="N128" s="494">
        <v>10</v>
      </c>
      <c r="O128" s="335">
        <f>SUM(N128:N128)</f>
        <v>10</v>
      </c>
      <c r="P128" s="310"/>
      <c r="Q128" s="153"/>
      <c r="R128" s="153"/>
      <c r="S128" s="153"/>
      <c r="T128" s="147"/>
      <c r="U128" s="157"/>
      <c r="V128" s="481"/>
    </row>
    <row r="129" spans="1:22" ht="15">
      <c r="A129" s="152">
        <v>2009850</v>
      </c>
      <c r="B129" s="153" t="s">
        <v>14</v>
      </c>
      <c r="C129" s="147" t="s">
        <v>154</v>
      </c>
      <c r="D129" s="251" t="s">
        <v>103</v>
      </c>
      <c r="E129" s="249">
        <v>1</v>
      </c>
      <c r="F129" s="147"/>
      <c r="G129" s="157"/>
      <c r="H129" s="371">
        <f>SUM(E129:G129)</f>
        <v>1</v>
      </c>
      <c r="I129" s="485">
        <v>5</v>
      </c>
      <c r="J129" s="319">
        <v>30</v>
      </c>
      <c r="K129" s="319"/>
      <c r="L129" s="487"/>
      <c r="M129" s="491">
        <f>SUM(I129:L129)</f>
        <v>35</v>
      </c>
      <c r="N129" s="422"/>
      <c r="O129" s="496"/>
      <c r="P129" s="212"/>
      <c r="Q129" s="147"/>
      <c r="R129" s="147"/>
      <c r="S129" s="147"/>
      <c r="T129" s="147"/>
      <c r="U129" s="157"/>
      <c r="V129" s="481"/>
    </row>
    <row r="130" spans="1:22" ht="15">
      <c r="A130" s="316">
        <v>2008039</v>
      </c>
      <c r="B130" s="153" t="s">
        <v>14</v>
      </c>
      <c r="C130" s="147" t="s">
        <v>155</v>
      </c>
      <c r="D130" s="251" t="s">
        <v>103</v>
      </c>
      <c r="E130" s="249">
        <v>1</v>
      </c>
      <c r="F130" s="147"/>
      <c r="G130" s="157"/>
      <c r="H130" s="374">
        <f>SUM(E130:G130)</f>
        <v>1</v>
      </c>
      <c r="I130" s="485">
        <v>1</v>
      </c>
      <c r="J130" s="319">
        <v>15</v>
      </c>
      <c r="K130" s="319"/>
      <c r="L130" s="488">
        <v>6.67</v>
      </c>
      <c r="M130" s="492">
        <f>SUM(I130:L130)</f>
        <v>22.67</v>
      </c>
      <c r="N130" s="494">
        <v>1</v>
      </c>
      <c r="O130" s="335">
        <f>SUM(N130:N130)</f>
        <v>1</v>
      </c>
      <c r="P130" s="310"/>
      <c r="Q130" s="153"/>
      <c r="R130" s="153"/>
      <c r="S130" s="153"/>
      <c r="T130" s="147"/>
      <c r="U130" s="157"/>
      <c r="V130" s="481"/>
    </row>
    <row r="131" spans="1:22" ht="15">
      <c r="A131" s="288">
        <v>2014955</v>
      </c>
      <c r="B131" s="153" t="s">
        <v>14</v>
      </c>
      <c r="C131" s="147" t="s">
        <v>281</v>
      </c>
      <c r="D131" s="251" t="s">
        <v>103</v>
      </c>
      <c r="E131" s="212"/>
      <c r="F131" s="147"/>
      <c r="G131" s="157"/>
      <c r="H131" s="373"/>
      <c r="I131" s="485"/>
      <c r="J131" s="319"/>
      <c r="K131" s="319"/>
      <c r="L131" s="488"/>
      <c r="M131" s="492"/>
      <c r="N131" s="494">
        <v>1</v>
      </c>
      <c r="O131" s="335">
        <f>SUM(N131:N131)</f>
        <v>1</v>
      </c>
      <c r="P131" s="310"/>
      <c r="Q131" s="153"/>
      <c r="R131" s="153"/>
      <c r="S131" s="153"/>
      <c r="T131" s="147"/>
      <c r="U131" s="157"/>
      <c r="V131" s="425">
        <f>SUM(P131:U131)</f>
        <v>0</v>
      </c>
    </row>
    <row r="132" spans="1:22" ht="15">
      <c r="A132" s="152">
        <v>2014175</v>
      </c>
      <c r="B132" s="153" t="s">
        <v>14</v>
      </c>
      <c r="C132" s="147" t="s">
        <v>266</v>
      </c>
      <c r="D132" s="251" t="s">
        <v>103</v>
      </c>
      <c r="E132" s="212"/>
      <c r="F132" s="147"/>
      <c r="G132" s="157"/>
      <c r="H132" s="373"/>
      <c r="I132" s="485">
        <v>1</v>
      </c>
      <c r="J132" s="319">
        <v>5</v>
      </c>
      <c r="K132" s="319"/>
      <c r="L132" s="487"/>
      <c r="M132" s="491">
        <f>SUM(I132:L132)</f>
        <v>6</v>
      </c>
      <c r="N132" s="494">
        <v>1</v>
      </c>
      <c r="O132" s="335">
        <f>SUM(N132:N132)</f>
        <v>1</v>
      </c>
      <c r="P132" s="310"/>
      <c r="Q132" s="153"/>
      <c r="R132" s="153"/>
      <c r="S132" s="153"/>
      <c r="T132" s="147"/>
      <c r="U132" s="157"/>
      <c r="V132" s="481"/>
    </row>
    <row r="133" spans="1:22" ht="15">
      <c r="A133" s="158">
        <v>2009902</v>
      </c>
      <c r="B133" s="153" t="s">
        <v>14</v>
      </c>
      <c r="C133" s="147" t="s">
        <v>268</v>
      </c>
      <c r="D133" s="251" t="s">
        <v>103</v>
      </c>
      <c r="E133" s="212"/>
      <c r="F133" s="147"/>
      <c r="G133" s="157"/>
      <c r="H133" s="373"/>
      <c r="I133" s="485"/>
      <c r="J133" s="319"/>
      <c r="K133" s="319">
        <v>45</v>
      </c>
      <c r="L133" s="487"/>
      <c r="M133" s="491">
        <f>SUM(I133:L133)</f>
        <v>45</v>
      </c>
      <c r="N133" s="494">
        <v>1</v>
      </c>
      <c r="O133" s="335">
        <f>SUM(N133:N133)</f>
        <v>1</v>
      </c>
      <c r="P133" s="310"/>
      <c r="Q133" s="153"/>
      <c r="R133" s="153"/>
      <c r="S133" s="153"/>
      <c r="T133" s="147"/>
      <c r="U133" s="157"/>
      <c r="V133" s="481"/>
    </row>
    <row r="134" spans="1:22" ht="15">
      <c r="A134" s="288">
        <v>2009863</v>
      </c>
      <c r="B134" s="153" t="s">
        <v>14</v>
      </c>
      <c r="C134" s="289" t="s">
        <v>280</v>
      </c>
      <c r="D134" s="251" t="s">
        <v>103</v>
      </c>
      <c r="E134" s="212"/>
      <c r="F134" s="147"/>
      <c r="G134" s="157"/>
      <c r="H134" s="373"/>
      <c r="I134" s="485"/>
      <c r="J134" s="319"/>
      <c r="K134" s="319"/>
      <c r="L134" s="488"/>
      <c r="M134" s="492"/>
      <c r="N134" s="494">
        <v>1</v>
      </c>
      <c r="O134" s="335">
        <f>SUM(N134:N134)</f>
        <v>1</v>
      </c>
      <c r="P134" s="310"/>
      <c r="Q134" s="153"/>
      <c r="R134" s="153"/>
      <c r="S134" s="153"/>
      <c r="T134" s="147"/>
      <c r="U134" s="157"/>
      <c r="V134" s="481"/>
    </row>
    <row r="135" spans="1:22" ht="15">
      <c r="A135" s="158">
        <v>2010991</v>
      </c>
      <c r="B135" s="153" t="s">
        <v>18</v>
      </c>
      <c r="C135" s="147" t="s">
        <v>265</v>
      </c>
      <c r="D135" s="251" t="s">
        <v>103</v>
      </c>
      <c r="E135" s="212"/>
      <c r="F135" s="147"/>
      <c r="G135" s="157"/>
      <c r="H135" s="373"/>
      <c r="I135" s="485"/>
      <c r="J135" s="319"/>
      <c r="K135" s="319"/>
      <c r="L135" s="488">
        <v>6.67</v>
      </c>
      <c r="M135" s="492">
        <f>SUM(I135:L135)</f>
        <v>6.67</v>
      </c>
      <c r="N135" s="422"/>
      <c r="O135" s="496"/>
      <c r="P135" s="212"/>
      <c r="Q135" s="147"/>
      <c r="R135" s="147"/>
      <c r="S135" s="147"/>
      <c r="T135" s="147"/>
      <c r="U135" s="157"/>
      <c r="V135" s="425">
        <f>SUM(P135:U135)</f>
        <v>0</v>
      </c>
    </row>
    <row r="136" spans="1:22" ht="15">
      <c r="A136" s="158">
        <v>2014845</v>
      </c>
      <c r="B136" s="153" t="s">
        <v>18</v>
      </c>
      <c r="C136" s="147" t="s">
        <v>267</v>
      </c>
      <c r="D136" s="251" t="s">
        <v>103</v>
      </c>
      <c r="E136" s="212"/>
      <c r="F136" s="147"/>
      <c r="G136" s="157"/>
      <c r="H136" s="373"/>
      <c r="I136" s="485"/>
      <c r="J136" s="319"/>
      <c r="K136" s="319"/>
      <c r="L136" s="488">
        <v>6.67</v>
      </c>
      <c r="M136" s="492">
        <f>SUM(I136:L136)</f>
        <v>6.67</v>
      </c>
      <c r="N136" s="422"/>
      <c r="O136" s="496"/>
      <c r="P136" s="212"/>
      <c r="Q136" s="147"/>
      <c r="R136" s="147"/>
      <c r="S136" s="147"/>
      <c r="T136" s="147"/>
      <c r="U136" s="157"/>
      <c r="V136" s="481"/>
    </row>
    <row r="137" spans="1:22" ht="15">
      <c r="A137" s="152">
        <v>2014159</v>
      </c>
      <c r="B137" s="153" t="s">
        <v>79</v>
      </c>
      <c r="C137" s="147" t="s">
        <v>341</v>
      </c>
      <c r="D137" s="251" t="s">
        <v>103</v>
      </c>
      <c r="E137" s="249"/>
      <c r="F137" s="147"/>
      <c r="G137" s="157"/>
      <c r="H137" s="371"/>
      <c r="I137" s="485"/>
      <c r="J137" s="319"/>
      <c r="K137" s="319"/>
      <c r="L137" s="487"/>
      <c r="M137" s="491"/>
      <c r="N137" s="494"/>
      <c r="O137" s="335"/>
      <c r="P137" s="212"/>
      <c r="Q137" s="147"/>
      <c r="R137" s="147"/>
      <c r="S137" s="147">
        <v>2</v>
      </c>
      <c r="T137" s="147">
        <v>2</v>
      </c>
      <c r="U137" s="157">
        <v>2</v>
      </c>
      <c r="V137" s="425">
        <f>SUM(P137:U137)</f>
        <v>6</v>
      </c>
    </row>
    <row r="138" spans="1:22" ht="15">
      <c r="A138" s="152">
        <v>2015527</v>
      </c>
      <c r="B138" s="153" t="s">
        <v>79</v>
      </c>
      <c r="C138" s="147" t="s">
        <v>342</v>
      </c>
      <c r="D138" s="251" t="s">
        <v>103</v>
      </c>
      <c r="E138" s="249"/>
      <c r="F138" s="147"/>
      <c r="G138" s="157"/>
      <c r="H138" s="371"/>
      <c r="I138" s="485"/>
      <c r="J138" s="319"/>
      <c r="K138" s="319"/>
      <c r="L138" s="487"/>
      <c r="M138" s="491"/>
      <c r="N138" s="494"/>
      <c r="O138" s="335"/>
      <c r="P138" s="212"/>
      <c r="Q138" s="147"/>
      <c r="R138" s="147"/>
      <c r="S138" s="147"/>
      <c r="T138" s="147">
        <v>2</v>
      </c>
      <c r="U138" s="157">
        <v>2</v>
      </c>
      <c r="V138" s="425">
        <f>SUM(P138:U138)</f>
        <v>4</v>
      </c>
    </row>
    <row r="139" spans="1:22" ht="15">
      <c r="A139" s="152">
        <v>2014133</v>
      </c>
      <c r="B139" s="153" t="s">
        <v>78</v>
      </c>
      <c r="C139" s="147" t="s">
        <v>343</v>
      </c>
      <c r="D139" s="251" t="s">
        <v>103</v>
      </c>
      <c r="E139" s="249"/>
      <c r="F139" s="147"/>
      <c r="G139" s="157"/>
      <c r="H139" s="371"/>
      <c r="I139" s="485"/>
      <c r="J139" s="319"/>
      <c r="K139" s="319"/>
      <c r="L139" s="487"/>
      <c r="M139" s="491"/>
      <c r="N139" s="494"/>
      <c r="O139" s="335"/>
      <c r="P139" s="212"/>
      <c r="Q139" s="147"/>
      <c r="R139" s="147"/>
      <c r="S139" s="147">
        <v>2</v>
      </c>
      <c r="T139" s="147">
        <v>2</v>
      </c>
      <c r="U139" s="157">
        <v>2</v>
      </c>
      <c r="V139" s="425">
        <f>SUM(P139:U139)</f>
        <v>6</v>
      </c>
    </row>
    <row r="140" spans="1:22" ht="15" thickBot="1">
      <c r="A140" s="287">
        <v>2015501</v>
      </c>
      <c r="B140" s="222" t="s">
        <v>78</v>
      </c>
      <c r="C140" s="165" t="s">
        <v>344</v>
      </c>
      <c r="D140" s="254" t="s">
        <v>103</v>
      </c>
      <c r="E140" s="249"/>
      <c r="F140" s="147"/>
      <c r="G140" s="157"/>
      <c r="H140" s="371"/>
      <c r="I140" s="485"/>
      <c r="J140" s="319"/>
      <c r="K140" s="319"/>
      <c r="L140" s="487"/>
      <c r="M140" s="491"/>
      <c r="N140" s="494"/>
      <c r="O140" s="335"/>
      <c r="P140" s="212"/>
      <c r="Q140" s="147"/>
      <c r="R140" s="147"/>
      <c r="S140" s="147">
        <v>2</v>
      </c>
      <c r="T140" s="147">
        <v>2</v>
      </c>
      <c r="U140" s="157">
        <v>2</v>
      </c>
      <c r="V140" s="425">
        <f>SUM(P140:U140)</f>
        <v>6</v>
      </c>
    </row>
    <row r="141" spans="1:22" ht="15" thickBot="1">
      <c r="A141" s="731" t="s">
        <v>145</v>
      </c>
      <c r="B141" s="732"/>
      <c r="C141" s="732"/>
      <c r="D141" s="733"/>
      <c r="E141" s="734"/>
      <c r="F141" s="735"/>
      <c r="G141" s="736"/>
      <c r="H141" s="500">
        <f>SUM(H121:H140)</f>
        <v>415</v>
      </c>
      <c r="I141" s="737"/>
      <c r="J141" s="738"/>
      <c r="K141" s="738"/>
      <c r="L141" s="739"/>
      <c r="M141" s="395">
        <f>SUM(M121:M140)</f>
        <v>432.01000000000005</v>
      </c>
      <c r="N141" s="217"/>
      <c r="O141" s="501">
        <f>SUM(O121:O140)</f>
        <v>146</v>
      </c>
      <c r="P141" s="737"/>
      <c r="Q141" s="738"/>
      <c r="R141" s="738"/>
      <c r="S141" s="738"/>
      <c r="T141" s="738"/>
      <c r="U141" s="739"/>
      <c r="V141" s="499">
        <f>SUM(V121:V140)</f>
        <v>33</v>
      </c>
    </row>
    <row r="142" ht="15" thickBot="1"/>
    <row r="143" spans="1:22" ht="15" thickBot="1">
      <c r="A143" s="740" t="s">
        <v>12</v>
      </c>
      <c r="B143" s="741"/>
      <c r="C143" s="741"/>
      <c r="D143" s="741"/>
      <c r="E143" s="741"/>
      <c r="F143" s="741"/>
      <c r="G143" s="741"/>
      <c r="H143" s="741"/>
      <c r="I143" s="741"/>
      <c r="J143" s="741"/>
      <c r="K143" s="741"/>
      <c r="L143" s="741"/>
      <c r="M143" s="741"/>
      <c r="N143" s="741"/>
      <c r="O143" s="742"/>
      <c r="V143"/>
    </row>
    <row r="144" spans="1:22" ht="15">
      <c r="A144" s="170">
        <v>2009999</v>
      </c>
      <c r="B144" s="171" t="s">
        <v>14</v>
      </c>
      <c r="C144" s="172" t="s">
        <v>156</v>
      </c>
      <c r="D144" s="173" t="s">
        <v>116</v>
      </c>
      <c r="E144" s="179">
        <v>30</v>
      </c>
      <c r="F144" s="172">
        <v>1</v>
      </c>
      <c r="G144" s="180">
        <v>1</v>
      </c>
      <c r="H144" s="370">
        <f>SUM(E144:G144)</f>
        <v>32</v>
      </c>
      <c r="I144" s="305">
        <v>1</v>
      </c>
      <c r="J144" s="176">
        <v>1</v>
      </c>
      <c r="K144" s="176"/>
      <c r="L144" s="191"/>
      <c r="M144" s="226">
        <f>SUM(I144:L144)</f>
        <v>2</v>
      </c>
      <c r="N144" s="493"/>
      <c r="O144" s="431"/>
      <c r="V144"/>
    </row>
    <row r="145" spans="1:22" ht="15" thickBot="1">
      <c r="A145" s="159">
        <v>2012070</v>
      </c>
      <c r="B145" s="160" t="s">
        <v>14</v>
      </c>
      <c r="C145" s="161" t="s">
        <v>157</v>
      </c>
      <c r="D145" s="162" t="s">
        <v>116</v>
      </c>
      <c r="E145" s="163">
        <v>1</v>
      </c>
      <c r="F145" s="165"/>
      <c r="G145" s="164">
        <v>1</v>
      </c>
      <c r="H145" s="372">
        <f>SUM(E145:G145)</f>
        <v>2</v>
      </c>
      <c r="I145" s="265"/>
      <c r="J145" s="161"/>
      <c r="K145" s="161"/>
      <c r="L145" s="193"/>
      <c r="M145" s="417"/>
      <c r="N145" s="503">
        <v>1</v>
      </c>
      <c r="O145" s="336">
        <f>SUM(N145:N145)</f>
        <v>1</v>
      </c>
      <c r="P145" s="143"/>
      <c r="Q145" s="143"/>
      <c r="R145" s="143"/>
      <c r="S145" s="143"/>
      <c r="V145"/>
    </row>
    <row r="146" spans="1:22" ht="15" thickBot="1">
      <c r="A146" s="731" t="s">
        <v>145</v>
      </c>
      <c r="B146" s="732"/>
      <c r="C146" s="732"/>
      <c r="D146" s="733"/>
      <c r="E146" s="743"/>
      <c r="F146" s="744"/>
      <c r="G146" s="745"/>
      <c r="H146" s="455">
        <f>SUM(H144:H145)</f>
        <v>34</v>
      </c>
      <c r="I146" s="746"/>
      <c r="J146" s="747"/>
      <c r="K146" s="747"/>
      <c r="L146" s="747"/>
      <c r="M146" s="448">
        <f>SUM(M144:M145)</f>
        <v>2</v>
      </c>
      <c r="N146" s="458"/>
      <c r="O146" s="460">
        <f>SUM(O144:O145)</f>
        <v>1</v>
      </c>
      <c r="V146"/>
    </row>
    <row r="147" ht="15" thickBot="1"/>
    <row r="148" spans="1:22" ht="15" thickBot="1">
      <c r="A148" s="740" t="s">
        <v>9</v>
      </c>
      <c r="B148" s="741"/>
      <c r="C148" s="741"/>
      <c r="D148" s="741"/>
      <c r="E148" s="741"/>
      <c r="F148" s="741"/>
      <c r="G148" s="741"/>
      <c r="H148" s="741"/>
      <c r="I148" s="741"/>
      <c r="J148" s="741"/>
      <c r="K148" s="741"/>
      <c r="L148" s="741"/>
      <c r="M148" s="741"/>
      <c r="N148" s="741"/>
      <c r="O148" s="742"/>
      <c r="V148"/>
    </row>
    <row r="149" spans="1:19" ht="15">
      <c r="A149" s="174">
        <v>2008453</v>
      </c>
      <c r="B149" s="171" t="s">
        <v>8</v>
      </c>
      <c r="C149" s="172" t="s">
        <v>159</v>
      </c>
      <c r="D149" s="253" t="s">
        <v>108</v>
      </c>
      <c r="E149" s="294">
        <v>5</v>
      </c>
      <c r="F149" s="172">
        <v>35</v>
      </c>
      <c r="G149" s="180">
        <v>20</v>
      </c>
      <c r="H149" s="370">
        <f>SUM(E149:G149)</f>
        <v>60</v>
      </c>
      <c r="I149" s="349"/>
      <c r="J149" s="350"/>
      <c r="K149" s="350"/>
      <c r="L149" s="350"/>
      <c r="M149" s="226"/>
      <c r="N149" s="351">
        <v>25</v>
      </c>
      <c r="O149" s="334">
        <f aca="true" t="shared" si="9" ref="O149">SUM(N149:N149)</f>
        <v>25</v>
      </c>
      <c r="P149" s="143"/>
      <c r="Q149" s="143"/>
      <c r="R149" s="143"/>
      <c r="S149" s="143"/>
    </row>
    <row r="150" spans="1:19" ht="15">
      <c r="A150" s="174">
        <v>2007519</v>
      </c>
      <c r="B150" s="171" t="s">
        <v>8</v>
      </c>
      <c r="C150" s="172" t="s">
        <v>284</v>
      </c>
      <c r="D150" s="253" t="s">
        <v>108</v>
      </c>
      <c r="E150" s="294"/>
      <c r="F150" s="180"/>
      <c r="G150" s="180"/>
      <c r="H150" s="379"/>
      <c r="I150" s="349"/>
      <c r="J150" s="350"/>
      <c r="K150" s="350"/>
      <c r="L150" s="351"/>
      <c r="M150" s="247"/>
      <c r="N150">
        <v>1</v>
      </c>
      <c r="O150" s="399">
        <v>1</v>
      </c>
      <c r="P150" s="143"/>
      <c r="Q150" s="143"/>
      <c r="R150" s="143"/>
      <c r="S150" s="143"/>
    </row>
    <row r="151" spans="1:22" ht="15">
      <c r="A151" s="152">
        <v>2007962</v>
      </c>
      <c r="B151" s="153" t="s">
        <v>14</v>
      </c>
      <c r="C151" s="147" t="s">
        <v>158</v>
      </c>
      <c r="D151" s="251" t="s">
        <v>108</v>
      </c>
      <c r="E151" s="249">
        <v>20</v>
      </c>
      <c r="F151" s="157">
        <v>45</v>
      </c>
      <c r="G151" s="157">
        <v>20</v>
      </c>
      <c r="H151" s="371">
        <f>SUM(E151:G151)</f>
        <v>85</v>
      </c>
      <c r="I151" s="185">
        <v>40</v>
      </c>
      <c r="J151" s="172">
        <v>45</v>
      </c>
      <c r="K151" s="172"/>
      <c r="L151" s="298">
        <v>10</v>
      </c>
      <c r="M151" s="247">
        <f>SUM(I151:L151)</f>
        <v>95</v>
      </c>
      <c r="N151" s="296">
        <v>20</v>
      </c>
      <c r="O151" s="335">
        <f aca="true" t="shared" si="10" ref="O151:O152">SUM(N151:N151)</f>
        <v>20</v>
      </c>
      <c r="P151" s="143"/>
      <c r="Q151" s="143"/>
      <c r="R151" s="143"/>
      <c r="S151" s="143"/>
      <c r="V151"/>
    </row>
    <row r="152" spans="1:22" ht="15">
      <c r="A152" s="158">
        <v>2009698</v>
      </c>
      <c r="B152" s="153" t="s">
        <v>14</v>
      </c>
      <c r="C152" s="147" t="s">
        <v>160</v>
      </c>
      <c r="D152" s="251" t="s">
        <v>108</v>
      </c>
      <c r="E152" s="212"/>
      <c r="F152" s="147">
        <v>40</v>
      </c>
      <c r="G152" s="157">
        <v>1</v>
      </c>
      <c r="H152" s="371">
        <f>SUM(E152:G152)</f>
        <v>41</v>
      </c>
      <c r="I152" s="156">
        <v>30</v>
      </c>
      <c r="J152" s="147">
        <v>55</v>
      </c>
      <c r="K152" s="147"/>
      <c r="L152" s="292">
        <v>10</v>
      </c>
      <c r="M152" s="227">
        <f>SUM(I152:L152)</f>
        <v>95</v>
      </c>
      <c r="N152" s="296">
        <v>1</v>
      </c>
      <c r="O152" s="335">
        <f t="shared" si="10"/>
        <v>1</v>
      </c>
      <c r="P152" s="143"/>
      <c r="Q152" s="143"/>
      <c r="R152" s="143"/>
      <c r="S152" s="143"/>
      <c r="V152"/>
    </row>
    <row r="153" spans="1:22" ht="15">
      <c r="A153" s="152">
        <v>2007535</v>
      </c>
      <c r="B153" s="153" t="s">
        <v>14</v>
      </c>
      <c r="C153" s="147" t="s">
        <v>161</v>
      </c>
      <c r="D153" s="251" t="s">
        <v>108</v>
      </c>
      <c r="E153" s="249">
        <v>3</v>
      </c>
      <c r="F153" s="147">
        <v>20</v>
      </c>
      <c r="G153" s="157">
        <v>5</v>
      </c>
      <c r="H153" s="371">
        <f>SUM(E153:G153)</f>
        <v>28</v>
      </c>
      <c r="I153" s="156">
        <v>15</v>
      </c>
      <c r="J153" s="147">
        <v>35</v>
      </c>
      <c r="K153" s="147"/>
      <c r="L153" s="204"/>
      <c r="M153" s="227">
        <f>SUM(I153:L153)</f>
        <v>50</v>
      </c>
      <c r="N153" s="296">
        <v>10</v>
      </c>
      <c r="O153" s="335">
        <f aca="true" t="shared" si="11" ref="O153:O154">SUM(N153:N153)</f>
        <v>10</v>
      </c>
      <c r="P153" s="143"/>
      <c r="Q153" s="143"/>
      <c r="R153" s="143"/>
      <c r="S153" s="143"/>
      <c r="V153"/>
    </row>
    <row r="154" spans="1:19" ht="15">
      <c r="A154" s="159">
        <v>2012164</v>
      </c>
      <c r="B154" s="160" t="s">
        <v>14</v>
      </c>
      <c r="C154" s="161" t="s">
        <v>162</v>
      </c>
      <c r="D154" s="295" t="s">
        <v>108</v>
      </c>
      <c r="E154" s="249">
        <v>1</v>
      </c>
      <c r="F154" s="147"/>
      <c r="G154" s="204"/>
      <c r="H154" s="371">
        <f>SUM(E154:G154)</f>
        <v>1</v>
      </c>
      <c r="I154" s="299"/>
      <c r="J154" s="289"/>
      <c r="L154" s="296"/>
      <c r="M154" s="227"/>
      <c r="N154" s="296">
        <v>1</v>
      </c>
      <c r="O154" s="335">
        <f t="shared" si="11"/>
        <v>1</v>
      </c>
      <c r="P154" s="143"/>
      <c r="Q154" s="143"/>
      <c r="R154" s="143"/>
      <c r="S154" s="143"/>
    </row>
    <row r="155" spans="1:15" ht="15" thickBot="1">
      <c r="A155" s="183">
        <v>2014447</v>
      </c>
      <c r="B155" s="222" t="s">
        <v>18</v>
      </c>
      <c r="C155" s="165" t="s">
        <v>283</v>
      </c>
      <c r="D155" s="254" t="s">
        <v>108</v>
      </c>
      <c r="E155" s="264"/>
      <c r="F155" s="165"/>
      <c r="G155" s="219"/>
      <c r="H155" s="266"/>
      <c r="I155" s="183"/>
      <c r="J155" s="165"/>
      <c r="K155" s="165"/>
      <c r="L155" s="293">
        <v>10</v>
      </c>
      <c r="M155" s="243">
        <f>SUM(I155:L155)</f>
        <v>10</v>
      </c>
      <c r="N155" s="504"/>
      <c r="O155" s="505"/>
    </row>
    <row r="156" spans="1:15" ht="15" thickBot="1">
      <c r="A156" s="731" t="s">
        <v>145</v>
      </c>
      <c r="B156" s="732"/>
      <c r="C156" s="732"/>
      <c r="D156" s="733"/>
      <c r="E156" s="743"/>
      <c r="F156" s="744"/>
      <c r="G156" s="745"/>
      <c r="H156" s="467">
        <f>SUM(H149:H155)</f>
        <v>215</v>
      </c>
      <c r="I156" s="762"/>
      <c r="J156" s="763"/>
      <c r="K156" s="763"/>
      <c r="L156" s="764"/>
      <c r="M156" s="506">
        <f>SUM(M149:M155)</f>
        <v>250</v>
      </c>
      <c r="N156" s="468"/>
      <c r="O156" s="507">
        <f>SUM(O149:O155)</f>
        <v>58</v>
      </c>
    </row>
    <row r="157" ht="15" thickBot="1"/>
    <row r="158" spans="1:22" ht="15" thickBot="1">
      <c r="A158" s="740" t="s">
        <v>64</v>
      </c>
      <c r="B158" s="741"/>
      <c r="C158" s="741"/>
      <c r="D158" s="741"/>
      <c r="E158" s="741"/>
      <c r="F158" s="741"/>
      <c r="G158" s="741"/>
      <c r="H158" s="741"/>
      <c r="I158" s="741"/>
      <c r="J158" s="741"/>
      <c r="K158" s="741"/>
      <c r="L158" s="741"/>
      <c r="M158" s="741"/>
      <c r="N158" s="741"/>
      <c r="O158" s="742"/>
      <c r="V158"/>
    </row>
    <row r="159" spans="1:22" ht="15">
      <c r="A159" s="174">
        <v>2009805</v>
      </c>
      <c r="B159" s="171" t="s">
        <v>8</v>
      </c>
      <c r="C159" s="172" t="s">
        <v>163</v>
      </c>
      <c r="D159" s="253" t="s">
        <v>114</v>
      </c>
      <c r="E159" s="179">
        <v>1</v>
      </c>
      <c r="F159" s="180">
        <v>1</v>
      </c>
      <c r="G159" s="180">
        <v>1</v>
      </c>
      <c r="H159" s="509">
        <f>SUM(E159:G159)</f>
        <v>3</v>
      </c>
      <c r="I159" s="185">
        <v>15</v>
      </c>
      <c r="J159" s="172">
        <v>30</v>
      </c>
      <c r="K159" s="172"/>
      <c r="L159" s="306">
        <v>1.6666666666666667</v>
      </c>
      <c r="M159" s="510">
        <f>SUM(I159:L159)</f>
        <v>46.666666666666664</v>
      </c>
      <c r="N159" s="307">
        <v>1</v>
      </c>
      <c r="O159" s="511">
        <f>SUM(N159:N159)</f>
        <v>1</v>
      </c>
      <c r="P159" s="358"/>
      <c r="Q159" s="358"/>
      <c r="R159" s="358"/>
      <c r="S159" s="358"/>
      <c r="V159"/>
    </row>
    <row r="160" spans="1:22" ht="15">
      <c r="A160" s="152">
        <v>2014654</v>
      </c>
      <c r="B160" s="153" t="s">
        <v>14</v>
      </c>
      <c r="C160" s="147" t="s">
        <v>164</v>
      </c>
      <c r="D160" s="251" t="s">
        <v>114</v>
      </c>
      <c r="E160" s="155">
        <v>10</v>
      </c>
      <c r="F160" s="147">
        <v>10</v>
      </c>
      <c r="G160" s="157">
        <v>30</v>
      </c>
      <c r="H160" s="385">
        <f>SUM(E160:G160)</f>
        <v>50</v>
      </c>
      <c r="I160" s="156"/>
      <c r="J160" s="147">
        <v>10</v>
      </c>
      <c r="K160" s="147"/>
      <c r="L160" s="285">
        <v>1.6666666666666667</v>
      </c>
      <c r="M160" s="239">
        <f>SUM(I160:L160)</f>
        <v>11.666666666666666</v>
      </c>
      <c r="N160" s="512">
        <v>1</v>
      </c>
      <c r="O160" s="337">
        <f>SUM(N160:N160)</f>
        <v>1</v>
      </c>
      <c r="P160" s="143"/>
      <c r="Q160" s="143"/>
      <c r="R160" s="143"/>
      <c r="S160" s="143"/>
      <c r="V160"/>
    </row>
    <row r="161" spans="1:22" ht="15">
      <c r="A161" s="152">
        <v>2014641</v>
      </c>
      <c r="B161" s="153" t="s">
        <v>14</v>
      </c>
      <c r="C161" s="147" t="s">
        <v>166</v>
      </c>
      <c r="D161" s="251" t="s">
        <v>114</v>
      </c>
      <c r="E161" s="155">
        <v>1</v>
      </c>
      <c r="F161" s="147"/>
      <c r="G161" s="157">
        <v>1</v>
      </c>
      <c r="H161" s="385">
        <f>SUM(E161:G161)</f>
        <v>2</v>
      </c>
      <c r="I161" s="156"/>
      <c r="J161" s="147"/>
      <c r="K161" s="147"/>
      <c r="L161" s="204"/>
      <c r="M161" s="239"/>
      <c r="N161" s="291">
        <v>1</v>
      </c>
      <c r="O161" s="335">
        <f>SUM(N161:N161)</f>
        <v>1</v>
      </c>
      <c r="P161" s="143"/>
      <c r="Q161" s="143"/>
      <c r="R161" s="143"/>
      <c r="S161" s="143"/>
      <c r="V161"/>
    </row>
    <row r="162" spans="1:22" ht="15">
      <c r="A162" s="159">
        <v>2013626</v>
      </c>
      <c r="B162" s="160" t="s">
        <v>14</v>
      </c>
      <c r="C162" s="161" t="s">
        <v>285</v>
      </c>
      <c r="D162" s="295" t="s">
        <v>114</v>
      </c>
      <c r="E162" s="301"/>
      <c r="F162" s="161"/>
      <c r="G162" s="193"/>
      <c r="H162" s="386"/>
      <c r="I162" s="192"/>
      <c r="J162" s="161"/>
      <c r="K162" s="161"/>
      <c r="L162" s="303"/>
      <c r="M162" s="239"/>
      <c r="N162" s="291">
        <v>1</v>
      </c>
      <c r="O162" s="335">
        <f>SUM(N162:N162)</f>
        <v>1</v>
      </c>
      <c r="P162" s="143"/>
      <c r="Q162" s="143"/>
      <c r="R162" s="143"/>
      <c r="S162" s="143"/>
      <c r="V162"/>
    </row>
    <row r="163" spans="1:22" ht="15">
      <c r="A163" s="159">
        <v>2013817</v>
      </c>
      <c r="B163" s="160" t="s">
        <v>14</v>
      </c>
      <c r="C163" s="161" t="s">
        <v>286</v>
      </c>
      <c r="D163" s="295" t="s">
        <v>114</v>
      </c>
      <c r="E163" s="301"/>
      <c r="F163" s="161"/>
      <c r="G163" s="193"/>
      <c r="H163" s="374"/>
      <c r="I163" s="192"/>
      <c r="J163" s="161"/>
      <c r="K163" s="161"/>
      <c r="L163" s="303"/>
      <c r="M163" s="239"/>
      <c r="N163" s="291">
        <v>1</v>
      </c>
      <c r="O163" s="335">
        <f>SUM(N163:N163)</f>
        <v>1</v>
      </c>
      <c r="P163" s="143"/>
      <c r="Q163" s="143"/>
      <c r="R163" s="143"/>
      <c r="S163" s="143"/>
      <c r="V163"/>
    </row>
    <row r="164" spans="1:22" ht="15" thickBot="1">
      <c r="A164" s="287">
        <v>2016241</v>
      </c>
      <c r="B164" s="222" t="s">
        <v>79</v>
      </c>
      <c r="C164" s="165" t="s">
        <v>244</v>
      </c>
      <c r="D164" s="254" t="s">
        <v>114</v>
      </c>
      <c r="E164" s="163"/>
      <c r="F164" s="165"/>
      <c r="G164" s="164"/>
      <c r="H164" s="387"/>
      <c r="I164" s="183"/>
      <c r="J164" s="165"/>
      <c r="K164" s="165"/>
      <c r="L164" s="286">
        <v>1.6666666666666667</v>
      </c>
      <c r="M164" s="239">
        <f>SUM(I164:L164)</f>
        <v>1.6666666666666667</v>
      </c>
      <c r="N164" s="513"/>
      <c r="O164" s="408"/>
      <c r="V164"/>
    </row>
    <row r="165" spans="1:15" ht="15" thickBot="1">
      <c r="A165" s="731" t="s">
        <v>145</v>
      </c>
      <c r="B165" s="732"/>
      <c r="C165" s="732"/>
      <c r="D165" s="733"/>
      <c r="E165" s="743"/>
      <c r="F165" s="744"/>
      <c r="G165" s="745"/>
      <c r="H165" s="517">
        <f>SUM(H159:H164)</f>
        <v>55</v>
      </c>
      <c r="I165" s="762"/>
      <c r="J165" s="763"/>
      <c r="K165" s="763"/>
      <c r="L165" s="764"/>
      <c r="M165" s="518">
        <f>SUM(M159:M164)</f>
        <v>59.99999999999999</v>
      </c>
      <c r="N165" s="468"/>
      <c r="O165" s="519">
        <f>SUM(O159:O164)</f>
        <v>5</v>
      </c>
    </row>
    <row r="166" ht="15" thickBot="1"/>
    <row r="167" spans="1:22" ht="15" thickBot="1">
      <c r="A167" s="740" t="s">
        <v>93</v>
      </c>
      <c r="B167" s="741"/>
      <c r="C167" s="741"/>
      <c r="D167" s="741"/>
      <c r="E167" s="741"/>
      <c r="F167" s="741"/>
      <c r="G167" s="741"/>
      <c r="H167" s="741"/>
      <c r="I167" s="741"/>
      <c r="J167" s="741"/>
      <c r="K167" s="741"/>
      <c r="L167" s="741"/>
      <c r="M167" s="741"/>
      <c r="N167" s="741"/>
      <c r="O167" s="741"/>
      <c r="P167" s="741"/>
      <c r="Q167" s="741"/>
      <c r="R167" s="741"/>
      <c r="S167" s="741"/>
      <c r="T167" s="741"/>
      <c r="U167" s="741"/>
      <c r="V167" s="742"/>
    </row>
    <row r="168" spans="1:22" ht="15">
      <c r="A168" s="170">
        <v>2014670</v>
      </c>
      <c r="B168" s="171" t="s">
        <v>86</v>
      </c>
      <c r="C168" s="172" t="s">
        <v>346</v>
      </c>
      <c r="D168" s="253" t="s">
        <v>118</v>
      </c>
      <c r="E168" s="294"/>
      <c r="F168" s="172"/>
      <c r="G168" s="180"/>
      <c r="H168" s="389"/>
      <c r="I168" s="211"/>
      <c r="J168" s="172"/>
      <c r="K168" s="172"/>
      <c r="L168" s="180"/>
      <c r="M168" s="247"/>
      <c r="N168" s="493"/>
      <c r="O168" s="523"/>
      <c r="P168" s="211"/>
      <c r="Q168" s="172"/>
      <c r="R168" s="172"/>
      <c r="S168" s="172">
        <v>2</v>
      </c>
      <c r="T168" s="172">
        <v>2</v>
      </c>
      <c r="U168" s="180">
        <v>2</v>
      </c>
      <c r="V168" s="524">
        <f>SUM(P168:U168)</f>
        <v>6</v>
      </c>
    </row>
    <row r="169" spans="1:22" ht="15">
      <c r="A169" s="152">
        <v>2015433</v>
      </c>
      <c r="B169" s="153" t="s">
        <v>20</v>
      </c>
      <c r="C169" s="147" t="s">
        <v>245</v>
      </c>
      <c r="D169" s="251" t="s">
        <v>118</v>
      </c>
      <c r="E169" s="249"/>
      <c r="F169" s="147"/>
      <c r="G169" s="157"/>
      <c r="H169" s="374"/>
      <c r="I169" s="212"/>
      <c r="J169" s="147"/>
      <c r="K169" s="147"/>
      <c r="L169" s="157">
        <v>12.5</v>
      </c>
      <c r="M169" s="227">
        <f>SUM(I169:L169)</f>
        <v>12.5</v>
      </c>
      <c r="N169" s="422"/>
      <c r="O169" s="338"/>
      <c r="P169" s="212"/>
      <c r="Q169" s="147"/>
      <c r="R169" s="147"/>
      <c r="S169" s="147"/>
      <c r="T169" s="147"/>
      <c r="U169" s="157"/>
      <c r="V169" s="481"/>
    </row>
    <row r="170" spans="1:22" ht="15">
      <c r="A170" s="152">
        <v>2016306</v>
      </c>
      <c r="B170" s="153" t="s">
        <v>81</v>
      </c>
      <c r="C170" s="147" t="s">
        <v>246</v>
      </c>
      <c r="D170" s="251" t="s">
        <v>118</v>
      </c>
      <c r="E170" s="249"/>
      <c r="F170" s="147"/>
      <c r="G170" s="157"/>
      <c r="H170" s="374"/>
      <c r="I170" s="212"/>
      <c r="J170" s="147"/>
      <c r="K170" s="147"/>
      <c r="L170" s="157">
        <v>12.5</v>
      </c>
      <c r="M170" s="227">
        <f>SUM(I170:L170)</f>
        <v>12.5</v>
      </c>
      <c r="N170" s="422"/>
      <c r="O170" s="338"/>
      <c r="P170" s="212"/>
      <c r="Q170" s="147"/>
      <c r="R170" s="147"/>
      <c r="S170" s="147"/>
      <c r="T170" s="147"/>
      <c r="U170" s="157"/>
      <c r="V170" s="481"/>
    </row>
    <row r="171" spans="1:22" ht="15">
      <c r="A171" s="152">
        <v>2008204</v>
      </c>
      <c r="B171" s="153" t="s">
        <v>8</v>
      </c>
      <c r="C171" s="147" t="s">
        <v>247</v>
      </c>
      <c r="D171" s="251" t="s">
        <v>118</v>
      </c>
      <c r="E171" s="249"/>
      <c r="F171" s="147"/>
      <c r="G171" s="157"/>
      <c r="H171" s="374"/>
      <c r="I171" s="212">
        <v>25</v>
      </c>
      <c r="J171" s="147">
        <v>25</v>
      </c>
      <c r="K171" s="147"/>
      <c r="L171" s="300">
        <v>8.33</v>
      </c>
      <c r="M171" s="228">
        <f>SUM(I171:L171)</f>
        <v>58.33</v>
      </c>
      <c r="N171" s="422"/>
      <c r="O171" s="338"/>
      <c r="P171" s="212"/>
      <c r="Q171" s="147"/>
      <c r="R171" s="147"/>
      <c r="S171" s="147"/>
      <c r="T171" s="147"/>
      <c r="U171" s="157"/>
      <c r="V171" s="481"/>
    </row>
    <row r="172" spans="1:22" ht="15">
      <c r="A172" s="152">
        <v>2014094</v>
      </c>
      <c r="B172" s="153" t="s">
        <v>82</v>
      </c>
      <c r="C172" s="147" t="s">
        <v>347</v>
      </c>
      <c r="D172" s="251" t="s">
        <v>118</v>
      </c>
      <c r="E172" s="249"/>
      <c r="F172" s="147"/>
      <c r="G172" s="157"/>
      <c r="H172" s="374"/>
      <c r="I172" s="212"/>
      <c r="J172" s="147"/>
      <c r="K172" s="147"/>
      <c r="L172" s="157"/>
      <c r="M172" s="227"/>
      <c r="N172" s="422"/>
      <c r="O172" s="338"/>
      <c r="P172" s="212"/>
      <c r="Q172" s="147"/>
      <c r="R172" s="319">
        <v>2</v>
      </c>
      <c r="S172" s="147">
        <v>2</v>
      </c>
      <c r="T172" s="147">
        <v>2</v>
      </c>
      <c r="U172" s="157">
        <v>2</v>
      </c>
      <c r="V172" s="425">
        <f>SUM(P172:U172)</f>
        <v>8</v>
      </c>
    </row>
    <row r="173" spans="1:22" ht="15">
      <c r="A173" s="152">
        <v>2008178</v>
      </c>
      <c r="B173" s="153" t="s">
        <v>14</v>
      </c>
      <c r="C173" s="147" t="s">
        <v>167</v>
      </c>
      <c r="D173" s="251" t="s">
        <v>118</v>
      </c>
      <c r="E173" s="249">
        <v>1</v>
      </c>
      <c r="F173" s="147"/>
      <c r="G173" s="157"/>
      <c r="H173" s="374">
        <f>SUM(E173:G173)</f>
        <v>1</v>
      </c>
      <c r="I173" s="212"/>
      <c r="J173" s="147"/>
      <c r="K173" s="147"/>
      <c r="L173" s="300">
        <v>8.33</v>
      </c>
      <c r="M173" s="228">
        <f>SUM(I173:L173)</f>
        <v>8.33</v>
      </c>
      <c r="N173" s="422"/>
      <c r="O173" s="338"/>
      <c r="P173" s="212"/>
      <c r="Q173" s="147"/>
      <c r="R173" s="147"/>
      <c r="S173" s="147"/>
      <c r="T173" s="147"/>
      <c r="U173" s="157"/>
      <c r="V173" s="481"/>
    </row>
    <row r="174" spans="1:22" ht="15">
      <c r="A174" s="152">
        <v>2013396</v>
      </c>
      <c r="B174" s="153" t="s">
        <v>18</v>
      </c>
      <c r="C174" s="147" t="s">
        <v>248</v>
      </c>
      <c r="D174" s="251" t="s">
        <v>118</v>
      </c>
      <c r="E174" s="249"/>
      <c r="F174" s="147"/>
      <c r="G174" s="157"/>
      <c r="H174" s="374"/>
      <c r="I174" s="212"/>
      <c r="J174" s="147"/>
      <c r="K174" s="147"/>
      <c r="L174" s="300">
        <v>8.33</v>
      </c>
      <c r="M174" s="228">
        <f>SUM(I174:L174)</f>
        <v>8.33</v>
      </c>
      <c r="N174" s="422"/>
      <c r="O174" s="338"/>
      <c r="P174" s="212"/>
      <c r="Q174" s="147"/>
      <c r="R174" s="147"/>
      <c r="S174" s="147"/>
      <c r="T174" s="147"/>
      <c r="U174" s="157"/>
      <c r="V174" s="481"/>
    </row>
    <row r="175" spans="1:22" ht="15">
      <c r="A175" s="152">
        <v>2013367</v>
      </c>
      <c r="B175" s="153" t="s">
        <v>18</v>
      </c>
      <c r="C175" s="147" t="s">
        <v>249</v>
      </c>
      <c r="D175" s="251" t="s">
        <v>118</v>
      </c>
      <c r="E175" s="249"/>
      <c r="F175" s="147"/>
      <c r="G175" s="157"/>
      <c r="H175" s="374"/>
      <c r="I175" s="212"/>
      <c r="J175" s="147"/>
      <c r="K175" s="147"/>
      <c r="L175" s="300">
        <v>0.33</v>
      </c>
      <c r="M175" s="228">
        <f>SUM(I175:L175)</f>
        <v>0.33</v>
      </c>
      <c r="N175" s="422"/>
      <c r="O175" s="338"/>
      <c r="P175" s="212"/>
      <c r="Q175" s="147"/>
      <c r="R175" s="147"/>
      <c r="S175" s="147"/>
      <c r="T175" s="147"/>
      <c r="U175" s="157"/>
      <c r="V175" s="481"/>
    </row>
    <row r="176" spans="1:22" ht="15">
      <c r="A176" s="152">
        <v>2014887</v>
      </c>
      <c r="B176" s="153" t="s">
        <v>18</v>
      </c>
      <c r="C176" s="147" t="s">
        <v>250</v>
      </c>
      <c r="D176" s="251" t="s">
        <v>118</v>
      </c>
      <c r="E176" s="249"/>
      <c r="F176" s="147"/>
      <c r="G176" s="157"/>
      <c r="H176" s="374"/>
      <c r="I176" s="212"/>
      <c r="J176" s="147"/>
      <c r="K176" s="147"/>
      <c r="L176" s="300">
        <v>0.33</v>
      </c>
      <c r="M176" s="228">
        <f>SUM(I176:L176)</f>
        <v>0.33</v>
      </c>
      <c r="N176" s="422"/>
      <c r="O176" s="338"/>
      <c r="P176" s="212"/>
      <c r="Q176" s="147"/>
      <c r="R176" s="147"/>
      <c r="S176" s="147"/>
      <c r="T176" s="147"/>
      <c r="U176" s="157"/>
      <c r="V176" s="481"/>
    </row>
    <row r="177" spans="1:22" ht="15">
      <c r="A177" s="152">
        <v>2016296</v>
      </c>
      <c r="B177" s="153" t="s">
        <v>18</v>
      </c>
      <c r="C177" s="147" t="s">
        <v>251</v>
      </c>
      <c r="D177" s="251" t="s">
        <v>118</v>
      </c>
      <c r="E177" s="249"/>
      <c r="F177" s="147"/>
      <c r="G177" s="157"/>
      <c r="H177" s="374"/>
      <c r="I177" s="212"/>
      <c r="J177" s="147"/>
      <c r="K177" s="147"/>
      <c r="L177" s="300">
        <v>0.33</v>
      </c>
      <c r="M177" s="228">
        <f>SUM(I177:L177)</f>
        <v>0.33</v>
      </c>
      <c r="N177" s="422"/>
      <c r="O177" s="338"/>
      <c r="P177" s="212"/>
      <c r="Q177" s="147"/>
      <c r="R177" s="147"/>
      <c r="S177" s="147"/>
      <c r="T177" s="147"/>
      <c r="U177" s="157"/>
      <c r="V177" s="481"/>
    </row>
    <row r="178" spans="1:22" ht="15">
      <c r="A178" s="152">
        <v>2015750</v>
      </c>
      <c r="B178" s="153" t="s">
        <v>79</v>
      </c>
      <c r="C178" s="147" t="s">
        <v>348</v>
      </c>
      <c r="D178" s="251" t="s">
        <v>118</v>
      </c>
      <c r="E178" s="249"/>
      <c r="F178" s="147"/>
      <c r="G178" s="157"/>
      <c r="H178" s="374"/>
      <c r="I178" s="212"/>
      <c r="J178" s="147"/>
      <c r="K178" s="147"/>
      <c r="L178" s="157"/>
      <c r="M178" s="227"/>
      <c r="N178" s="422"/>
      <c r="O178" s="338"/>
      <c r="P178" s="212"/>
      <c r="Q178" s="147"/>
      <c r="R178" s="319">
        <v>2</v>
      </c>
      <c r="S178" s="147">
        <v>2</v>
      </c>
      <c r="T178" s="147">
        <v>2</v>
      </c>
      <c r="U178" s="157">
        <v>2</v>
      </c>
      <c r="V178" s="425">
        <f>SUM(P178:U178)</f>
        <v>8</v>
      </c>
    </row>
    <row r="179" spans="1:22" ht="15">
      <c r="A179" s="152">
        <v>2015776</v>
      </c>
      <c r="B179" s="153" t="s">
        <v>78</v>
      </c>
      <c r="C179" s="147" t="s">
        <v>349</v>
      </c>
      <c r="D179" s="251" t="s">
        <v>118</v>
      </c>
      <c r="E179" s="249"/>
      <c r="F179" s="147"/>
      <c r="G179" s="157"/>
      <c r="H179" s="374"/>
      <c r="I179" s="212"/>
      <c r="J179" s="147"/>
      <c r="K179" s="147"/>
      <c r="L179" s="157"/>
      <c r="M179" s="227"/>
      <c r="N179" s="422"/>
      <c r="O179" s="338"/>
      <c r="P179" s="212"/>
      <c r="Q179" s="147"/>
      <c r="R179" s="319">
        <v>2</v>
      </c>
      <c r="S179" s="147">
        <v>2</v>
      </c>
      <c r="T179" s="147">
        <v>2</v>
      </c>
      <c r="U179" s="157">
        <v>2</v>
      </c>
      <c r="V179" s="425">
        <f>SUM(P179:U179)</f>
        <v>8</v>
      </c>
    </row>
    <row r="180" spans="1:22" ht="15" thickBot="1">
      <c r="A180" s="287">
        <v>2014117</v>
      </c>
      <c r="B180" s="222" t="s">
        <v>78</v>
      </c>
      <c r="C180" s="165" t="s">
        <v>350</v>
      </c>
      <c r="D180" s="254" t="s">
        <v>118</v>
      </c>
      <c r="E180" s="302"/>
      <c r="F180" s="161"/>
      <c r="G180" s="193"/>
      <c r="H180" s="388"/>
      <c r="I180" s="265"/>
      <c r="J180" s="161"/>
      <c r="K180" s="161"/>
      <c r="L180" s="193"/>
      <c r="M180" s="243"/>
      <c r="N180" s="515"/>
      <c r="O180" s="424"/>
      <c r="P180" s="265"/>
      <c r="Q180" s="161"/>
      <c r="R180" s="514">
        <v>2</v>
      </c>
      <c r="S180" s="161"/>
      <c r="T180" s="161">
        <v>2</v>
      </c>
      <c r="U180" s="193">
        <v>2</v>
      </c>
      <c r="V180" s="516">
        <f>SUM(P180:U180)</f>
        <v>6</v>
      </c>
    </row>
    <row r="181" spans="1:22" ht="15" thickBot="1">
      <c r="A181" s="731" t="s">
        <v>145</v>
      </c>
      <c r="B181" s="732"/>
      <c r="C181" s="732"/>
      <c r="D181" s="733"/>
      <c r="E181" s="743"/>
      <c r="F181" s="744"/>
      <c r="G181" s="745"/>
      <c r="H181" s="517">
        <f>SUM(H168:H177)</f>
        <v>1</v>
      </c>
      <c r="I181" s="746"/>
      <c r="J181" s="747"/>
      <c r="K181" s="747"/>
      <c r="L181" s="751"/>
      <c r="M181" s="461">
        <f>SUM(M168:M180)</f>
        <v>100.97999999999999</v>
      </c>
      <c r="N181" s="466"/>
      <c r="O181" s="520"/>
      <c r="P181" s="746"/>
      <c r="Q181" s="747"/>
      <c r="R181" s="747"/>
      <c r="S181" s="747"/>
      <c r="T181" s="747"/>
      <c r="U181" s="751"/>
      <c r="V181" s="521">
        <f>SUM(V168:V180)</f>
        <v>36</v>
      </c>
    </row>
    <row r="182" ht="15" thickBot="1"/>
    <row r="183" spans="1:22" ht="15" thickBot="1">
      <c r="A183" s="726" t="s">
        <v>94</v>
      </c>
      <c r="B183" s="727"/>
      <c r="C183" s="727"/>
      <c r="D183" s="727"/>
      <c r="E183" s="727"/>
      <c r="F183" s="727"/>
      <c r="G183" s="727"/>
      <c r="H183" s="727"/>
      <c r="I183" s="727"/>
      <c r="J183" s="727"/>
      <c r="K183" s="727"/>
      <c r="L183" s="727"/>
      <c r="M183" s="727"/>
      <c r="N183" s="727"/>
      <c r="O183" s="728"/>
      <c r="V183"/>
    </row>
    <row r="184" spans="1:15" ht="15">
      <c r="A184" s="174">
        <v>2008819</v>
      </c>
      <c r="B184" s="171" t="s">
        <v>8</v>
      </c>
      <c r="C184" s="172" t="s">
        <v>168</v>
      </c>
      <c r="D184" s="173" t="s">
        <v>117</v>
      </c>
      <c r="E184" s="185"/>
      <c r="F184" s="180">
        <v>1</v>
      </c>
      <c r="G184" s="180">
        <v>1</v>
      </c>
      <c r="H184" s="389">
        <f>SUM(E184:G184)</f>
        <v>2</v>
      </c>
      <c r="I184" s="151"/>
      <c r="J184" s="150"/>
      <c r="K184" s="150"/>
      <c r="L184" s="297">
        <v>0.33</v>
      </c>
      <c r="M184" s="464">
        <f>SUM(I184:L184)</f>
        <v>0.33</v>
      </c>
      <c r="N184" s="527"/>
      <c r="O184" s="529"/>
    </row>
    <row r="185" spans="1:19" ht="15">
      <c r="A185" s="152">
        <v>2001968</v>
      </c>
      <c r="B185" s="153" t="s">
        <v>14</v>
      </c>
      <c r="C185" s="147" t="s">
        <v>169</v>
      </c>
      <c r="D185" s="154" t="s">
        <v>117</v>
      </c>
      <c r="E185" s="155">
        <v>1</v>
      </c>
      <c r="F185" s="147">
        <v>1</v>
      </c>
      <c r="G185" s="157">
        <v>1</v>
      </c>
      <c r="H185" s="371">
        <f>SUM(E185:G185)</f>
        <v>3</v>
      </c>
      <c r="I185" s="288"/>
      <c r="J185" s="289"/>
      <c r="K185" s="289"/>
      <c r="L185" s="290"/>
      <c r="M185" s="525"/>
      <c r="N185" s="332">
        <v>5</v>
      </c>
      <c r="O185" s="335">
        <f>SUM(N185:N185)</f>
        <v>5</v>
      </c>
      <c r="P185" s="143"/>
      <c r="Q185" s="143"/>
      <c r="R185" s="143"/>
      <c r="S185" s="143"/>
    </row>
    <row r="186" spans="1:22" ht="15">
      <c r="A186" s="152">
        <v>2008822</v>
      </c>
      <c r="B186" s="153" t="s">
        <v>14</v>
      </c>
      <c r="C186" s="147" t="s">
        <v>170</v>
      </c>
      <c r="D186" s="154" t="s">
        <v>117</v>
      </c>
      <c r="E186" s="155">
        <v>1</v>
      </c>
      <c r="F186" s="147"/>
      <c r="G186" s="157">
        <v>1</v>
      </c>
      <c r="H186" s="371">
        <f>SUM(E186:G186)</f>
        <v>2</v>
      </c>
      <c r="I186" s="156"/>
      <c r="J186" s="147"/>
      <c r="K186" s="147"/>
      <c r="L186" s="204"/>
      <c r="M186" s="327"/>
      <c r="N186" s="255"/>
      <c r="O186" s="338"/>
      <c r="V186"/>
    </row>
    <row r="187" spans="1:22" ht="15" thickBot="1">
      <c r="A187" s="159">
        <v>2013516</v>
      </c>
      <c r="B187" s="160" t="s">
        <v>14</v>
      </c>
      <c r="C187" s="161" t="s">
        <v>171</v>
      </c>
      <c r="D187" s="162" t="s">
        <v>117</v>
      </c>
      <c r="E187" s="163">
        <v>1</v>
      </c>
      <c r="F187" s="165"/>
      <c r="G187" s="164"/>
      <c r="H187" s="371">
        <f>SUM(E187:G187)</f>
        <v>1</v>
      </c>
      <c r="I187" s="183"/>
      <c r="J187" s="165"/>
      <c r="K187" s="165"/>
      <c r="L187" s="214"/>
      <c r="M187" s="327"/>
      <c r="N187" s="528"/>
      <c r="O187" s="424"/>
      <c r="V187"/>
    </row>
    <row r="188" spans="1:15" ht="15" thickBot="1">
      <c r="A188" s="731" t="s">
        <v>145</v>
      </c>
      <c r="B188" s="732"/>
      <c r="C188" s="732"/>
      <c r="D188" s="733"/>
      <c r="E188" s="743"/>
      <c r="F188" s="744"/>
      <c r="G188" s="745"/>
      <c r="H188" s="471">
        <f>SUM(H184:H187)</f>
        <v>8</v>
      </c>
      <c r="I188" s="762"/>
      <c r="J188" s="763"/>
      <c r="K188" s="763"/>
      <c r="L188" s="764"/>
      <c r="M188" s="472">
        <f>SUM(M184:M187)</f>
        <v>0.33</v>
      </c>
      <c r="N188" s="459"/>
      <c r="O188" s="463">
        <f>SUM(O184:O187)</f>
        <v>5</v>
      </c>
    </row>
    <row r="189" spans="1:8" ht="15" thickBot="1">
      <c r="A189" s="144"/>
      <c r="B189" s="143"/>
      <c r="C189" s="144"/>
      <c r="D189" s="144"/>
      <c r="E189" s="144"/>
      <c r="F189" s="144"/>
      <c r="G189" s="144"/>
      <c r="H189" s="216"/>
    </row>
    <row r="190" spans="1:22" ht="15" thickBot="1">
      <c r="A190" s="740" t="s">
        <v>15</v>
      </c>
      <c r="B190" s="741"/>
      <c r="C190" s="741"/>
      <c r="D190" s="741"/>
      <c r="E190" s="741"/>
      <c r="F190" s="741"/>
      <c r="G190" s="741"/>
      <c r="H190" s="741"/>
      <c r="I190" s="741"/>
      <c r="J190" s="741"/>
      <c r="K190" s="741"/>
      <c r="L190" s="741"/>
      <c r="M190" s="741"/>
      <c r="N190" s="741"/>
      <c r="O190" s="741"/>
      <c r="P190" s="741"/>
      <c r="Q190" s="741"/>
      <c r="R190" s="741"/>
      <c r="S190" s="741"/>
      <c r="T190" s="741"/>
      <c r="U190" s="741"/>
      <c r="V190" s="742"/>
    </row>
    <row r="191" spans="1:22" ht="15">
      <c r="A191" s="148">
        <v>2001638</v>
      </c>
      <c r="B191" s="149" t="s">
        <v>0</v>
      </c>
      <c r="C191" s="150" t="s">
        <v>173</v>
      </c>
      <c r="D191" s="250" t="s">
        <v>107</v>
      </c>
      <c r="E191" s="294">
        <v>25</v>
      </c>
      <c r="F191" s="180">
        <v>10</v>
      </c>
      <c r="G191" s="180">
        <v>1</v>
      </c>
      <c r="H191" s="379">
        <f>SUM(E191:G191)</f>
        <v>36</v>
      </c>
      <c r="I191" s="185"/>
      <c r="J191" s="172"/>
      <c r="K191" s="172"/>
      <c r="L191" s="202"/>
      <c r="M191" s="526"/>
      <c r="O191" s="534"/>
      <c r="P191" s="172"/>
      <c r="Q191" s="172"/>
      <c r="R191" s="172"/>
      <c r="S191" s="172"/>
      <c r="T191" s="172"/>
      <c r="U191" s="180"/>
      <c r="V191" s="537"/>
    </row>
    <row r="192" spans="1:22" ht="15">
      <c r="A192" s="152">
        <v>2003199</v>
      </c>
      <c r="B192" s="153" t="s">
        <v>0</v>
      </c>
      <c r="C192" s="147" t="s">
        <v>174</v>
      </c>
      <c r="D192" s="251" t="s">
        <v>107</v>
      </c>
      <c r="E192" s="212"/>
      <c r="F192" s="157">
        <v>20</v>
      </c>
      <c r="G192" s="157"/>
      <c r="H192" s="374">
        <f>SUM(E192:G192)</f>
        <v>20</v>
      </c>
      <c r="I192" s="156"/>
      <c r="J192" s="147"/>
      <c r="K192" s="147"/>
      <c r="L192" s="285">
        <v>11.67</v>
      </c>
      <c r="M192" s="228">
        <f>SUM(I192:L192)</f>
        <v>11.67</v>
      </c>
      <c r="N192" s="296">
        <v>1</v>
      </c>
      <c r="O192" s="545">
        <f>SUM(N192:N192)</f>
        <v>1</v>
      </c>
      <c r="P192" s="532"/>
      <c r="Q192" s="532"/>
      <c r="R192" s="532"/>
      <c r="S192" s="532"/>
      <c r="T192" s="147"/>
      <c r="U192" s="157"/>
      <c r="V192" s="538"/>
    </row>
    <row r="193" spans="1:22" ht="15">
      <c r="A193" s="152">
        <v>2003160</v>
      </c>
      <c r="B193" s="153" t="s">
        <v>0</v>
      </c>
      <c r="C193" s="147" t="s">
        <v>252</v>
      </c>
      <c r="D193" s="251" t="s">
        <v>107</v>
      </c>
      <c r="E193" s="212"/>
      <c r="F193" s="157"/>
      <c r="G193" s="157"/>
      <c r="H193" s="375"/>
      <c r="I193" s="156">
        <v>40</v>
      </c>
      <c r="J193" s="147">
        <v>55</v>
      </c>
      <c r="K193" s="147"/>
      <c r="L193" s="285"/>
      <c r="M193" s="228">
        <v>95</v>
      </c>
      <c r="N193" s="296">
        <v>25</v>
      </c>
      <c r="O193" s="546">
        <f>SUM(N193:N193)</f>
        <v>25</v>
      </c>
      <c r="P193" s="153"/>
      <c r="Q193" s="153"/>
      <c r="R193" s="153"/>
      <c r="S193" s="153"/>
      <c r="T193" s="147"/>
      <c r="U193" s="157"/>
      <c r="V193" s="538"/>
    </row>
    <row r="194" spans="1:22" ht="15" thickBot="1">
      <c r="A194" s="158">
        <v>2011424</v>
      </c>
      <c r="B194" s="153" t="s">
        <v>0</v>
      </c>
      <c r="C194" s="147" t="s">
        <v>175</v>
      </c>
      <c r="D194" s="251" t="s">
        <v>107</v>
      </c>
      <c r="E194" s="212"/>
      <c r="F194" s="157"/>
      <c r="G194" s="157">
        <v>1</v>
      </c>
      <c r="H194" s="378">
        <f>SUM(E194:G194)</f>
        <v>1</v>
      </c>
      <c r="I194" s="183"/>
      <c r="J194" s="165"/>
      <c r="K194" s="165"/>
      <c r="L194" s="214"/>
      <c r="M194" s="394"/>
      <c r="O194" s="531"/>
      <c r="P194" s="161"/>
      <c r="Q194" s="161"/>
      <c r="R194" s="161"/>
      <c r="S194" s="161"/>
      <c r="T194" s="161"/>
      <c r="U194" s="193"/>
      <c r="V194" s="539"/>
    </row>
    <row r="195" spans="1:22" ht="15" thickBot="1">
      <c r="A195" s="731" t="s">
        <v>63</v>
      </c>
      <c r="B195" s="732"/>
      <c r="C195" s="732"/>
      <c r="D195" s="733"/>
      <c r="E195" s="744"/>
      <c r="F195" s="744"/>
      <c r="G195" s="745"/>
      <c r="H195" s="455">
        <f>SUM(H191:H194)</f>
        <v>57</v>
      </c>
      <c r="I195" s="747"/>
      <c r="J195" s="747"/>
      <c r="K195" s="747"/>
      <c r="L195" s="751"/>
      <c r="M195" s="448">
        <f>SUM(M191:M194)</f>
        <v>106.67</v>
      </c>
      <c r="N195" s="456"/>
      <c r="O195" s="460">
        <f>SUM(O191:O194)</f>
        <v>26</v>
      </c>
      <c r="P195" s="734"/>
      <c r="Q195" s="735"/>
      <c r="R195" s="735"/>
      <c r="S195" s="735"/>
      <c r="T195" s="735"/>
      <c r="U195" s="736"/>
      <c r="V195" s="445"/>
    </row>
    <row r="196" spans="1:22" ht="15">
      <c r="A196" s="174">
        <v>2015734</v>
      </c>
      <c r="B196" s="171" t="s">
        <v>17</v>
      </c>
      <c r="C196" s="172" t="s">
        <v>172</v>
      </c>
      <c r="D196" s="253" t="s">
        <v>107</v>
      </c>
      <c r="E196" s="211"/>
      <c r="F196" s="180"/>
      <c r="G196" s="180">
        <v>20</v>
      </c>
      <c r="H196" s="370">
        <f>SUM(E196:G196)</f>
        <v>20</v>
      </c>
      <c r="I196" s="211"/>
      <c r="J196" s="172"/>
      <c r="K196" s="172"/>
      <c r="L196" s="180"/>
      <c r="M196" s="322"/>
      <c r="N196" s="493"/>
      <c r="O196" s="495"/>
      <c r="P196" s="211"/>
      <c r="Q196" s="172"/>
      <c r="R196" s="172"/>
      <c r="S196" s="172"/>
      <c r="T196" s="172"/>
      <c r="U196" s="180"/>
      <c r="V196" s="540"/>
    </row>
    <row r="197" spans="1:22" ht="15">
      <c r="A197" s="152">
        <v>2009481</v>
      </c>
      <c r="B197" s="153" t="s">
        <v>17</v>
      </c>
      <c r="C197" s="147" t="s">
        <v>351</v>
      </c>
      <c r="D197" s="251" t="s">
        <v>107</v>
      </c>
      <c r="E197" s="249"/>
      <c r="F197" s="157"/>
      <c r="G197" s="157"/>
      <c r="H197" s="371"/>
      <c r="I197" s="212"/>
      <c r="J197" s="147"/>
      <c r="K197" s="147"/>
      <c r="L197" s="157"/>
      <c r="M197" s="320"/>
      <c r="N197" s="494"/>
      <c r="O197" s="335"/>
      <c r="P197" s="423">
        <v>5</v>
      </c>
      <c r="Q197" s="360">
        <v>5</v>
      </c>
      <c r="R197" s="147">
        <v>55</v>
      </c>
      <c r="S197" s="147">
        <v>1</v>
      </c>
      <c r="T197" s="147">
        <v>3</v>
      </c>
      <c r="U197" s="157">
        <v>35</v>
      </c>
      <c r="V197" s="425">
        <f>SUM(P197:U197)</f>
        <v>104</v>
      </c>
    </row>
    <row r="198" spans="1:22" ht="15">
      <c r="A198" s="170">
        <v>2002459</v>
      </c>
      <c r="B198" s="171" t="s">
        <v>20</v>
      </c>
      <c r="C198" s="172" t="s">
        <v>352</v>
      </c>
      <c r="D198" s="253" t="s">
        <v>107</v>
      </c>
      <c r="E198" s="294"/>
      <c r="F198" s="172"/>
      <c r="G198" s="180"/>
      <c r="H198" s="371"/>
      <c r="I198" s="212"/>
      <c r="J198" s="147"/>
      <c r="K198" s="147"/>
      <c r="L198" s="157"/>
      <c r="M198" s="320"/>
      <c r="N198" s="494"/>
      <c r="O198" s="335"/>
      <c r="P198" s="423">
        <v>2</v>
      </c>
      <c r="Q198" s="360">
        <v>2</v>
      </c>
      <c r="R198" s="147">
        <v>45</v>
      </c>
      <c r="S198" s="147">
        <v>2</v>
      </c>
      <c r="T198" s="147">
        <v>2</v>
      </c>
      <c r="U198" s="157">
        <v>2</v>
      </c>
      <c r="V198" s="425">
        <f>SUM(P198:U198)</f>
        <v>55</v>
      </c>
    </row>
    <row r="199" spans="1:22" ht="15">
      <c r="A199" s="158">
        <v>2001599</v>
      </c>
      <c r="B199" s="153" t="s">
        <v>8</v>
      </c>
      <c r="C199" s="147" t="s">
        <v>176</v>
      </c>
      <c r="D199" s="251" t="s">
        <v>107</v>
      </c>
      <c r="E199" s="249">
        <v>15</v>
      </c>
      <c r="F199" s="157">
        <v>1</v>
      </c>
      <c r="G199" s="157">
        <v>45</v>
      </c>
      <c r="H199" s="378">
        <f>SUM(E199:G199)</f>
        <v>61</v>
      </c>
      <c r="I199" s="489"/>
      <c r="J199" s="289"/>
      <c r="K199" s="289"/>
      <c r="L199" s="296"/>
      <c r="M199" s="393"/>
      <c r="N199" s="494">
        <v>5</v>
      </c>
      <c r="O199" s="335">
        <f>SUM(N199:N199)</f>
        <v>5</v>
      </c>
      <c r="P199" s="310"/>
      <c r="Q199" s="153"/>
      <c r="R199" s="153"/>
      <c r="S199" s="153"/>
      <c r="T199" s="289"/>
      <c r="U199" s="296"/>
      <c r="V199" s="538"/>
    </row>
    <row r="200" spans="1:22" ht="15">
      <c r="A200" s="158">
        <v>2008466</v>
      </c>
      <c r="B200" s="153" t="s">
        <v>8</v>
      </c>
      <c r="C200" s="147" t="s">
        <v>177</v>
      </c>
      <c r="D200" s="251" t="s">
        <v>107</v>
      </c>
      <c r="E200" s="265"/>
      <c r="F200" s="193">
        <v>1</v>
      </c>
      <c r="G200" s="193">
        <v>1</v>
      </c>
      <c r="H200" s="378">
        <f>SUM(E200:G200)</f>
        <v>2</v>
      </c>
      <c r="I200" s="543"/>
      <c r="J200" s="533"/>
      <c r="K200" s="533"/>
      <c r="L200" s="544"/>
      <c r="M200" s="393"/>
      <c r="N200" s="494">
        <v>1</v>
      </c>
      <c r="O200" s="335">
        <f>SUM(N200:N200)</f>
        <v>1</v>
      </c>
      <c r="P200" s="310"/>
      <c r="Q200" s="153"/>
      <c r="R200" s="153"/>
      <c r="S200" s="153"/>
      <c r="T200" s="289"/>
      <c r="U200" s="296"/>
      <c r="V200" s="538"/>
    </row>
    <row r="201" spans="1:22" ht="15">
      <c r="A201" s="152">
        <v>2002543</v>
      </c>
      <c r="B201" s="153" t="s">
        <v>8</v>
      </c>
      <c r="C201" s="147" t="s">
        <v>353</v>
      </c>
      <c r="D201" s="251" t="s">
        <v>107</v>
      </c>
      <c r="E201" s="249"/>
      <c r="F201" s="147"/>
      <c r="G201" s="157"/>
      <c r="H201" s="371"/>
      <c r="I201" s="212"/>
      <c r="J201" s="147"/>
      <c r="K201" s="147"/>
      <c r="L201" s="157"/>
      <c r="M201" s="320"/>
      <c r="N201" s="494"/>
      <c r="O201" s="335"/>
      <c r="P201" s="212"/>
      <c r="Q201" s="147"/>
      <c r="R201" s="147">
        <v>35</v>
      </c>
      <c r="S201" s="147"/>
      <c r="T201" s="147"/>
      <c r="U201" s="157">
        <v>1</v>
      </c>
      <c r="V201" s="425">
        <f>SUM(P201:U201)</f>
        <v>36</v>
      </c>
    </row>
    <row r="202" spans="1:22" ht="15">
      <c r="A202" s="152">
        <v>2013448</v>
      </c>
      <c r="B202" s="153" t="s">
        <v>14</v>
      </c>
      <c r="C202" s="147" t="s">
        <v>253</v>
      </c>
      <c r="D202" s="251" t="s">
        <v>107</v>
      </c>
      <c r="E202" s="212"/>
      <c r="F202" s="147"/>
      <c r="G202" s="157"/>
      <c r="H202" s="374"/>
      <c r="I202" s="212"/>
      <c r="J202" s="147"/>
      <c r="K202" s="147">
        <v>20</v>
      </c>
      <c r="L202" s="157"/>
      <c r="M202" s="227">
        <f>SUM(I202:L202)</f>
        <v>20</v>
      </c>
      <c r="N202" s="422"/>
      <c r="O202" s="496"/>
      <c r="P202" s="212"/>
      <c r="Q202" s="147"/>
      <c r="R202" s="147"/>
      <c r="S202" s="147"/>
      <c r="T202" s="147"/>
      <c r="U202" s="157"/>
      <c r="V202" s="538"/>
    </row>
    <row r="203" spans="1:22" ht="15">
      <c r="A203" s="152">
        <v>2009180</v>
      </c>
      <c r="B203" s="153" t="s">
        <v>14</v>
      </c>
      <c r="C203" s="147" t="s">
        <v>178</v>
      </c>
      <c r="D203" s="251" t="s">
        <v>107</v>
      </c>
      <c r="E203" s="249">
        <v>5</v>
      </c>
      <c r="F203" s="147">
        <v>15</v>
      </c>
      <c r="G203" s="157">
        <v>1</v>
      </c>
      <c r="H203" s="371">
        <f>SUM(E203:G203)</f>
        <v>21</v>
      </c>
      <c r="I203" s="212"/>
      <c r="J203" s="147"/>
      <c r="K203" s="147"/>
      <c r="L203" s="157"/>
      <c r="M203" s="320"/>
      <c r="N203" s="494">
        <v>1</v>
      </c>
      <c r="O203" s="335">
        <f>SUM(N203:N203)</f>
        <v>1</v>
      </c>
      <c r="P203" s="310"/>
      <c r="Q203" s="153"/>
      <c r="R203" s="153"/>
      <c r="S203" s="153"/>
      <c r="T203" s="147"/>
      <c r="U203" s="157"/>
      <c r="V203" s="538"/>
    </row>
    <row r="204" spans="1:22" ht="15">
      <c r="A204" s="152">
        <v>2009229</v>
      </c>
      <c r="B204" s="153" t="s">
        <v>78</v>
      </c>
      <c r="C204" s="147" t="s">
        <v>354</v>
      </c>
      <c r="D204" s="251" t="s">
        <v>107</v>
      </c>
      <c r="E204" s="249"/>
      <c r="F204" s="147"/>
      <c r="G204" s="157"/>
      <c r="H204" s="371"/>
      <c r="I204" s="212"/>
      <c r="J204" s="147"/>
      <c r="K204" s="147"/>
      <c r="L204" s="157"/>
      <c r="M204" s="320"/>
      <c r="N204" s="494"/>
      <c r="O204" s="335"/>
      <c r="P204" s="423">
        <v>2</v>
      </c>
      <c r="Q204" s="360">
        <v>2</v>
      </c>
      <c r="R204" s="319">
        <v>2</v>
      </c>
      <c r="S204" s="147">
        <v>2</v>
      </c>
      <c r="T204" s="147">
        <v>2</v>
      </c>
      <c r="U204" s="157">
        <v>2</v>
      </c>
      <c r="V204" s="425">
        <f>SUM(P204:U204)</f>
        <v>12</v>
      </c>
    </row>
    <row r="205" spans="1:22" ht="15">
      <c r="A205" s="152">
        <v>2010645</v>
      </c>
      <c r="B205" s="153" t="s">
        <v>78</v>
      </c>
      <c r="C205" s="147" t="s">
        <v>355</v>
      </c>
      <c r="D205" s="251" t="s">
        <v>107</v>
      </c>
      <c r="E205" s="249"/>
      <c r="F205" s="147"/>
      <c r="G205" s="157"/>
      <c r="H205" s="371"/>
      <c r="I205" s="212"/>
      <c r="J205" s="147"/>
      <c r="K205" s="147"/>
      <c r="L205" s="157"/>
      <c r="M205" s="320"/>
      <c r="N205" s="494"/>
      <c r="O205" s="335"/>
      <c r="P205" s="423">
        <v>2</v>
      </c>
      <c r="Q205" s="360">
        <v>2</v>
      </c>
      <c r="R205" s="319">
        <v>2</v>
      </c>
      <c r="S205" s="147">
        <v>2</v>
      </c>
      <c r="T205" s="147">
        <v>2</v>
      </c>
      <c r="U205" s="157">
        <v>2</v>
      </c>
      <c r="V205" s="425">
        <f>SUM(P205:U205)</f>
        <v>12</v>
      </c>
    </row>
    <row r="206" spans="1:22" ht="15">
      <c r="A206" s="152">
        <v>2010849</v>
      </c>
      <c r="B206" s="153" t="s">
        <v>78</v>
      </c>
      <c r="C206" s="147" t="s">
        <v>356</v>
      </c>
      <c r="D206" s="251" t="s">
        <v>107</v>
      </c>
      <c r="E206" s="249"/>
      <c r="F206" s="147"/>
      <c r="G206" s="157"/>
      <c r="H206" s="371"/>
      <c r="I206" s="212"/>
      <c r="J206" s="147"/>
      <c r="K206" s="147"/>
      <c r="L206" s="157"/>
      <c r="M206" s="320"/>
      <c r="N206" s="494"/>
      <c r="O206" s="335"/>
      <c r="P206" s="423">
        <v>2</v>
      </c>
      <c r="Q206" s="360">
        <v>2</v>
      </c>
      <c r="R206" s="319">
        <v>2</v>
      </c>
      <c r="S206" s="147">
        <v>2</v>
      </c>
      <c r="T206" s="147">
        <v>2</v>
      </c>
      <c r="U206" s="157">
        <v>2</v>
      </c>
      <c r="V206" s="425">
        <f>SUM(P206:U206)</f>
        <v>12</v>
      </c>
    </row>
    <row r="207" spans="1:22" ht="15" thickBot="1">
      <c r="A207" s="287">
        <v>2012478</v>
      </c>
      <c r="B207" s="222" t="s">
        <v>78</v>
      </c>
      <c r="C207" s="165" t="s">
        <v>357</v>
      </c>
      <c r="D207" s="254" t="s">
        <v>107</v>
      </c>
      <c r="E207" s="535"/>
      <c r="F207" s="165"/>
      <c r="G207" s="164"/>
      <c r="H207" s="372"/>
      <c r="I207" s="213"/>
      <c r="J207" s="165"/>
      <c r="K207" s="165"/>
      <c r="L207" s="164"/>
      <c r="M207" s="256"/>
      <c r="N207" s="536"/>
      <c r="O207" s="336"/>
      <c r="P207" s="439">
        <v>2</v>
      </c>
      <c r="Q207" s="440">
        <v>2</v>
      </c>
      <c r="R207" s="441">
        <v>2</v>
      </c>
      <c r="S207" s="165">
        <v>2</v>
      </c>
      <c r="T207" s="165">
        <v>2</v>
      </c>
      <c r="U207" s="164">
        <v>2</v>
      </c>
      <c r="V207" s="427">
        <f>SUM(P207:U207)</f>
        <v>12</v>
      </c>
    </row>
    <row r="208" spans="1:22" ht="15" thickBot="1">
      <c r="A208" s="731" t="s">
        <v>145</v>
      </c>
      <c r="B208" s="732"/>
      <c r="C208" s="732"/>
      <c r="D208" s="733"/>
      <c r="E208" s="743"/>
      <c r="F208" s="744"/>
      <c r="G208" s="745"/>
      <c r="H208" s="467">
        <f>SUM(H196:H207)</f>
        <v>104</v>
      </c>
      <c r="I208" s="765"/>
      <c r="J208" s="766"/>
      <c r="K208" s="766"/>
      <c r="L208" s="767"/>
      <c r="M208" s="506">
        <f>SUM(M196:M207)</f>
        <v>20</v>
      </c>
      <c r="N208" s="466"/>
      <c r="O208" s="507">
        <f>SUM(O196:O207)</f>
        <v>7</v>
      </c>
      <c r="P208" s="746"/>
      <c r="Q208" s="747"/>
      <c r="R208" s="747"/>
      <c r="S208" s="747"/>
      <c r="T208" s="747"/>
      <c r="U208" s="747"/>
      <c r="V208" s="541">
        <f>SUM(V196:V207)</f>
        <v>243</v>
      </c>
    </row>
    <row r="209" ht="15" thickBot="1"/>
    <row r="210" spans="1:22" ht="15" thickBot="1">
      <c r="A210" s="768" t="s">
        <v>254</v>
      </c>
      <c r="B210" s="769"/>
      <c r="C210" s="769"/>
      <c r="D210" s="769"/>
      <c r="E210" s="769"/>
      <c r="F210" s="769"/>
      <c r="G210" s="769"/>
      <c r="H210" s="769"/>
      <c r="I210" s="769"/>
      <c r="J210" s="769"/>
      <c r="K210" s="769"/>
      <c r="L210" s="769"/>
      <c r="M210" s="769"/>
      <c r="N210" s="769"/>
      <c r="O210" s="770"/>
      <c r="V210" s="144"/>
    </row>
    <row r="211" spans="1:22" ht="15">
      <c r="A211" s="151">
        <v>2012931</v>
      </c>
      <c r="B211" s="149" t="s">
        <v>8</v>
      </c>
      <c r="C211" s="150" t="s">
        <v>255</v>
      </c>
      <c r="D211" s="149" t="s">
        <v>256</v>
      </c>
      <c r="E211" s="150"/>
      <c r="F211" s="150"/>
      <c r="G211" s="168"/>
      <c r="H211" s="376"/>
      <c r="I211" s="238"/>
      <c r="J211" s="150"/>
      <c r="K211" s="150">
        <v>40</v>
      </c>
      <c r="L211" s="168"/>
      <c r="M211" s="548">
        <v>40</v>
      </c>
      <c r="N211" s="430"/>
      <c r="O211" s="431"/>
      <c r="V211" s="144"/>
    </row>
    <row r="212" spans="1:22" ht="15" thickBot="1">
      <c r="A212" s="183">
        <v>2008000</v>
      </c>
      <c r="B212" s="222" t="s">
        <v>14</v>
      </c>
      <c r="C212" s="165" t="s">
        <v>287</v>
      </c>
      <c r="D212" s="222" t="s">
        <v>256</v>
      </c>
      <c r="E212" s="165"/>
      <c r="F212" s="165"/>
      <c r="G212" s="164"/>
      <c r="H212" s="377"/>
      <c r="I212" s="213"/>
      <c r="J212" s="165"/>
      <c r="K212" s="165"/>
      <c r="L212" s="164"/>
      <c r="M212" s="549"/>
      <c r="N212" s="536">
        <v>1</v>
      </c>
      <c r="O212" s="336">
        <f>SUM(N212:N212)</f>
        <v>1</v>
      </c>
      <c r="P212" s="143"/>
      <c r="Q212" s="143"/>
      <c r="R212" s="143"/>
      <c r="S212" s="143"/>
      <c r="V212" s="144"/>
    </row>
    <row r="213" spans="1:22" ht="15" thickBot="1">
      <c r="A213" s="731" t="s">
        <v>145</v>
      </c>
      <c r="B213" s="732"/>
      <c r="C213" s="732"/>
      <c r="D213" s="733"/>
      <c r="E213" s="743"/>
      <c r="F213" s="744"/>
      <c r="G213" s="744"/>
      <c r="H213" s="380"/>
      <c r="I213" s="735"/>
      <c r="J213" s="735"/>
      <c r="K213" s="735"/>
      <c r="L213" s="736"/>
      <c r="M213" s="547">
        <f>SUM(M211:M212)</f>
        <v>40</v>
      </c>
      <c r="N213" s="315"/>
      <c r="O213" s="550">
        <f>SUM(O211:O212)</f>
        <v>1</v>
      </c>
      <c r="V213" s="144"/>
    </row>
    <row r="214" ht="15" thickBot="1"/>
    <row r="215" spans="1:22" ht="15" thickBot="1">
      <c r="A215" s="740" t="s">
        <v>10</v>
      </c>
      <c r="B215" s="741"/>
      <c r="C215" s="741"/>
      <c r="D215" s="741"/>
      <c r="E215" s="741"/>
      <c r="F215" s="741"/>
      <c r="G215" s="741"/>
      <c r="H215" s="741"/>
      <c r="I215" s="741"/>
      <c r="J215" s="741"/>
      <c r="K215" s="741"/>
      <c r="L215" s="741"/>
      <c r="M215" s="741"/>
      <c r="N215" s="741"/>
      <c r="O215" s="742"/>
      <c r="V215" s="144"/>
    </row>
    <row r="216" spans="1:15" ht="15">
      <c r="A216" s="170">
        <v>2003746</v>
      </c>
      <c r="B216" s="171" t="s">
        <v>62</v>
      </c>
      <c r="C216" s="172" t="s">
        <v>180</v>
      </c>
      <c r="D216" s="178" t="s">
        <v>104</v>
      </c>
      <c r="E216" s="179">
        <v>40</v>
      </c>
      <c r="F216" s="172">
        <v>50</v>
      </c>
      <c r="G216" s="180">
        <v>55</v>
      </c>
      <c r="H216" s="383">
        <f>SUM(E216:G216)</f>
        <v>145</v>
      </c>
      <c r="I216" s="349"/>
      <c r="J216" s="350"/>
      <c r="K216" s="350"/>
      <c r="L216" s="351">
        <v>10</v>
      </c>
      <c r="M216" s="247">
        <f>SUM(I216:L216)</f>
        <v>10</v>
      </c>
      <c r="O216" s="553"/>
    </row>
    <row r="217" spans="1:19" ht="15">
      <c r="A217" s="192">
        <v>2001955</v>
      </c>
      <c r="B217" s="160" t="s">
        <v>0</v>
      </c>
      <c r="C217" s="161" t="s">
        <v>182</v>
      </c>
      <c r="D217" s="162" t="s">
        <v>104</v>
      </c>
      <c r="E217" s="155">
        <v>35</v>
      </c>
      <c r="F217" s="157">
        <v>30</v>
      </c>
      <c r="G217" s="157">
        <v>35</v>
      </c>
      <c r="H217" s="382">
        <f>SUM(E217:G217)</f>
        <v>100</v>
      </c>
      <c r="I217" s="288"/>
      <c r="J217" s="289"/>
      <c r="K217" s="289"/>
      <c r="L217" s="296"/>
      <c r="M217" s="393"/>
      <c r="N217" s="296">
        <v>5</v>
      </c>
      <c r="O217" s="335">
        <f aca="true" t="shared" si="12" ref="O217">SUM(N217:N217)</f>
        <v>5</v>
      </c>
      <c r="P217" s="143"/>
      <c r="Q217" s="143"/>
      <c r="R217" s="143"/>
      <c r="S217" s="143"/>
    </row>
    <row r="218" spans="1:22" ht="15" thickBot="1">
      <c r="A218" s="158">
        <v>2003173</v>
      </c>
      <c r="B218" s="153" t="s">
        <v>0</v>
      </c>
      <c r="C218" s="147" t="s">
        <v>183</v>
      </c>
      <c r="D218" s="154" t="s">
        <v>104</v>
      </c>
      <c r="E218" s="185"/>
      <c r="F218" s="180">
        <v>5</v>
      </c>
      <c r="G218" s="180">
        <v>5</v>
      </c>
      <c r="H218" s="382">
        <f>SUM(E218:G218)</f>
        <v>10</v>
      </c>
      <c r="I218" s="183"/>
      <c r="J218" s="165"/>
      <c r="K218" s="165"/>
      <c r="L218" s="164"/>
      <c r="M218" s="256"/>
      <c r="N218" s="544">
        <v>10</v>
      </c>
      <c r="O218" s="335">
        <f aca="true" t="shared" si="13" ref="O218">SUM(N218:N218)</f>
        <v>10</v>
      </c>
      <c r="P218" s="143"/>
      <c r="Q218" s="143"/>
      <c r="R218" s="143"/>
      <c r="S218" s="143"/>
      <c r="V218" s="144"/>
    </row>
    <row r="219" spans="1:22" ht="15" thickBot="1">
      <c r="A219" s="731" t="s">
        <v>63</v>
      </c>
      <c r="B219" s="732"/>
      <c r="C219" s="732"/>
      <c r="D219" s="733"/>
      <c r="E219" s="744"/>
      <c r="F219" s="744"/>
      <c r="G219" s="745"/>
      <c r="H219" s="455">
        <f>SUM(H216:H218)</f>
        <v>255</v>
      </c>
      <c r="I219" s="734"/>
      <c r="J219" s="735"/>
      <c r="K219" s="735"/>
      <c r="L219" s="736"/>
      <c r="M219" s="448">
        <f>SUM(M216:M218)</f>
        <v>10</v>
      </c>
      <c r="N219" s="466"/>
      <c r="O219" s="460">
        <f>SUM(O216:O218)</f>
        <v>15</v>
      </c>
      <c r="V219" s="144"/>
    </row>
    <row r="220" spans="1:22" ht="15">
      <c r="A220" s="167">
        <v>2009164</v>
      </c>
      <c r="B220" s="149" t="s">
        <v>13</v>
      </c>
      <c r="C220" s="150" t="s">
        <v>179</v>
      </c>
      <c r="D220" s="250" t="s">
        <v>104</v>
      </c>
      <c r="E220" s="169">
        <v>25</v>
      </c>
      <c r="F220" s="150">
        <v>55</v>
      </c>
      <c r="G220" s="168">
        <v>55</v>
      </c>
      <c r="H220" s="370">
        <f>SUM(E220:G220)</f>
        <v>135</v>
      </c>
      <c r="I220" s="151"/>
      <c r="J220" s="150"/>
      <c r="K220" s="150"/>
      <c r="L220" s="168">
        <v>10</v>
      </c>
      <c r="M220" s="226">
        <f>SUM(I220:L220)</f>
        <v>10</v>
      </c>
      <c r="N220" s="351">
        <v>30</v>
      </c>
      <c r="O220" s="335">
        <f aca="true" t="shared" si="14" ref="O220:O223">SUM(N220:N220)</f>
        <v>30</v>
      </c>
      <c r="P220" s="143"/>
      <c r="Q220" s="143"/>
      <c r="R220" s="143"/>
      <c r="S220" s="143"/>
      <c r="V220" s="144"/>
    </row>
    <row r="221" spans="1:22" ht="15">
      <c r="A221" s="156">
        <v>2008615</v>
      </c>
      <c r="B221" s="153" t="s">
        <v>8</v>
      </c>
      <c r="C221" s="147" t="s">
        <v>181</v>
      </c>
      <c r="D221" s="252" t="s">
        <v>104</v>
      </c>
      <c r="E221" s="155">
        <v>3</v>
      </c>
      <c r="F221" s="157">
        <v>15</v>
      </c>
      <c r="G221" s="157">
        <v>1</v>
      </c>
      <c r="H221" s="371">
        <f>SUM(E221:G221)</f>
        <v>19</v>
      </c>
      <c r="I221" s="156"/>
      <c r="J221" s="147"/>
      <c r="K221" s="147"/>
      <c r="L221" s="157"/>
      <c r="M221" s="320"/>
      <c r="N221" s="296">
        <v>3</v>
      </c>
      <c r="O221" s="335">
        <f t="shared" si="14"/>
        <v>3</v>
      </c>
      <c r="P221" s="143"/>
      <c r="Q221" s="143"/>
      <c r="R221" s="143"/>
      <c r="S221" s="143"/>
      <c r="V221" s="144"/>
    </row>
    <row r="222" spans="1:22" ht="15">
      <c r="A222" s="181">
        <v>2003225</v>
      </c>
      <c r="B222" s="160" t="s">
        <v>8</v>
      </c>
      <c r="C222" s="161" t="s">
        <v>184</v>
      </c>
      <c r="D222" s="295" t="s">
        <v>104</v>
      </c>
      <c r="E222" s="301">
        <v>30</v>
      </c>
      <c r="F222" s="193">
        <v>45</v>
      </c>
      <c r="G222" s="193">
        <v>55</v>
      </c>
      <c r="H222" s="378">
        <f>SUM(E222:G222)</f>
        <v>130</v>
      </c>
      <c r="I222" s="156"/>
      <c r="J222" s="147"/>
      <c r="K222" s="232"/>
      <c r="L222" s="275"/>
      <c r="M222" s="320"/>
      <c r="N222" s="296">
        <v>30</v>
      </c>
      <c r="O222" s="335">
        <f t="shared" si="14"/>
        <v>30</v>
      </c>
      <c r="P222" s="143"/>
      <c r="Q222" s="143"/>
      <c r="R222" s="143"/>
      <c r="S222" s="143"/>
      <c r="V222" s="144"/>
    </row>
    <row r="223" spans="1:22" ht="15">
      <c r="A223" s="181">
        <v>2003131</v>
      </c>
      <c r="B223" s="160" t="s">
        <v>14</v>
      </c>
      <c r="C223" s="161" t="s">
        <v>288</v>
      </c>
      <c r="D223" s="295" t="s">
        <v>104</v>
      </c>
      <c r="E223" s="301"/>
      <c r="F223" s="193"/>
      <c r="G223" s="193"/>
      <c r="H223" s="378"/>
      <c r="I223" s="156"/>
      <c r="J223" s="147"/>
      <c r="K223" s="232"/>
      <c r="L223" s="275"/>
      <c r="M223" s="320"/>
      <c r="N223" s="296">
        <v>1</v>
      </c>
      <c r="O223" s="335">
        <f t="shared" si="14"/>
        <v>1</v>
      </c>
      <c r="P223" s="143"/>
      <c r="Q223" s="143"/>
      <c r="R223" s="143"/>
      <c r="S223" s="143"/>
      <c r="V223" s="144"/>
    </row>
    <row r="224" spans="1:22" ht="15">
      <c r="A224" s="158">
        <v>2013752</v>
      </c>
      <c r="B224" s="153" t="s">
        <v>18</v>
      </c>
      <c r="C224" s="147" t="s">
        <v>262</v>
      </c>
      <c r="D224" s="251" t="s">
        <v>104</v>
      </c>
      <c r="E224" s="155"/>
      <c r="F224" s="147"/>
      <c r="G224" s="157"/>
      <c r="H224" s="371"/>
      <c r="I224" s="156"/>
      <c r="J224" s="147"/>
      <c r="K224" s="147"/>
      <c r="L224" s="300">
        <v>0.33</v>
      </c>
      <c r="M224" s="228">
        <f>SUM(I224:L224)</f>
        <v>0.33</v>
      </c>
      <c r="N224" s="230"/>
      <c r="O224" s="338"/>
      <c r="V224" s="144"/>
    </row>
    <row r="225" spans="1:22" ht="15" thickBot="1">
      <c r="A225" s="221">
        <v>2016254</v>
      </c>
      <c r="B225" s="222" t="s">
        <v>18</v>
      </c>
      <c r="C225" s="165" t="s">
        <v>263</v>
      </c>
      <c r="D225" s="254" t="s">
        <v>104</v>
      </c>
      <c r="E225" s="163"/>
      <c r="F225" s="165"/>
      <c r="G225" s="164"/>
      <c r="H225" s="266"/>
      <c r="I225" s="183"/>
      <c r="J225" s="165"/>
      <c r="K225" s="165"/>
      <c r="L225" s="304">
        <v>0.33</v>
      </c>
      <c r="M225" s="229">
        <f>SUM(I225:L225)</f>
        <v>0.33</v>
      </c>
      <c r="O225" s="408"/>
      <c r="V225" s="144"/>
    </row>
    <row r="226" spans="1:22" ht="15" thickBot="1">
      <c r="A226" s="259" t="s">
        <v>145</v>
      </c>
      <c r="B226" s="166"/>
      <c r="C226" s="260"/>
      <c r="D226" s="261"/>
      <c r="E226" s="743"/>
      <c r="F226" s="744"/>
      <c r="G226" s="745"/>
      <c r="H226" s="455">
        <f>SUM(H220:H225)</f>
        <v>284</v>
      </c>
      <c r="I226" s="734"/>
      <c r="J226" s="735"/>
      <c r="K226" s="735"/>
      <c r="L226" s="736"/>
      <c r="M226" s="448">
        <f>SUM(M220:M225)</f>
        <v>10.66</v>
      </c>
      <c r="N226" s="466"/>
      <c r="O226" s="460">
        <f>SUM(O220:O225)</f>
        <v>64</v>
      </c>
      <c r="V226" s="144"/>
    </row>
    <row r="227" ht="15" thickBot="1"/>
    <row r="228" spans="1:22" ht="15" thickBot="1">
      <c r="A228" s="740" t="s">
        <v>16</v>
      </c>
      <c r="B228" s="741"/>
      <c r="C228" s="741"/>
      <c r="D228" s="741"/>
      <c r="E228" s="741"/>
      <c r="F228" s="741"/>
      <c r="G228" s="741"/>
      <c r="H228" s="741"/>
      <c r="I228" s="741"/>
      <c r="J228" s="741"/>
      <c r="K228" s="741"/>
      <c r="L228" s="741"/>
      <c r="M228" s="741"/>
      <c r="N228" s="760"/>
      <c r="O228" s="761"/>
      <c r="V228" s="144"/>
    </row>
    <row r="229" spans="1:15" ht="15" thickBot="1">
      <c r="A229" s="170">
        <v>2000781</v>
      </c>
      <c r="B229" s="171" t="s">
        <v>62</v>
      </c>
      <c r="C229" s="172" t="s">
        <v>185</v>
      </c>
      <c r="D229" s="173" t="s">
        <v>106</v>
      </c>
      <c r="E229" s="179">
        <v>25</v>
      </c>
      <c r="F229" s="172">
        <v>30</v>
      </c>
      <c r="G229" s="180">
        <v>15</v>
      </c>
      <c r="H229" s="384">
        <f>SUM(E229:G229)</f>
        <v>70</v>
      </c>
      <c r="I229" s="353"/>
      <c r="J229" s="354"/>
      <c r="K229" s="354"/>
      <c r="L229" s="355"/>
      <c r="M229" s="554"/>
      <c r="N229" s="347"/>
      <c r="O229" s="552"/>
    </row>
    <row r="230" spans="1:15" ht="15" thickBot="1">
      <c r="A230" s="731" t="s">
        <v>63</v>
      </c>
      <c r="B230" s="732"/>
      <c r="C230" s="732"/>
      <c r="D230" s="733"/>
      <c r="E230" s="260"/>
      <c r="F230" s="260"/>
      <c r="G230" s="261"/>
      <c r="H230" s="555">
        <f>H229</f>
        <v>70</v>
      </c>
      <c r="I230" s="762"/>
      <c r="J230" s="763"/>
      <c r="K230" s="763"/>
      <c r="L230" s="764"/>
      <c r="M230" s="556"/>
      <c r="N230" s="560"/>
      <c r="O230" s="561"/>
    </row>
    <row r="231" spans="1:22" ht="15">
      <c r="A231" s="148">
        <v>2016238</v>
      </c>
      <c r="B231" s="149" t="s">
        <v>18</v>
      </c>
      <c r="C231" s="150" t="s">
        <v>269</v>
      </c>
      <c r="D231" s="250" t="s">
        <v>106</v>
      </c>
      <c r="E231" s="211"/>
      <c r="F231" s="172"/>
      <c r="G231" s="180"/>
      <c r="H231" s="376"/>
      <c r="I231" s="185"/>
      <c r="J231" s="172"/>
      <c r="K231" s="172"/>
      <c r="L231" s="306">
        <v>0.3333333333333333</v>
      </c>
      <c r="M231" s="557">
        <f aca="true" t="shared" si="15" ref="M231:M239">SUM(I231:L231)</f>
        <v>0.3333333333333333</v>
      </c>
      <c r="N231" s="563"/>
      <c r="O231" s="431"/>
      <c r="V231" s="144"/>
    </row>
    <row r="232" spans="1:22" ht="15">
      <c r="A232" s="156">
        <v>2014573</v>
      </c>
      <c r="B232" s="153" t="s">
        <v>20</v>
      </c>
      <c r="C232" s="147" t="s">
        <v>270</v>
      </c>
      <c r="D232" s="251" t="s">
        <v>106</v>
      </c>
      <c r="E232" s="212"/>
      <c r="F232" s="147"/>
      <c r="G232" s="157"/>
      <c r="H232" s="373"/>
      <c r="I232" s="156"/>
      <c r="J232" s="147"/>
      <c r="K232" s="147"/>
      <c r="L232" s="285">
        <v>0.3333333333333333</v>
      </c>
      <c r="M232" s="325">
        <f t="shared" si="15"/>
        <v>0.3333333333333333</v>
      </c>
      <c r="N232" s="255"/>
      <c r="O232" s="338"/>
      <c r="V232" s="144"/>
    </row>
    <row r="233" spans="1:22" ht="15">
      <c r="A233" s="152">
        <v>2014832</v>
      </c>
      <c r="B233" s="153" t="s">
        <v>14</v>
      </c>
      <c r="C233" s="147" t="s">
        <v>188</v>
      </c>
      <c r="D233" s="251" t="s">
        <v>106</v>
      </c>
      <c r="E233" s="249">
        <v>1</v>
      </c>
      <c r="F233" s="147">
        <v>1</v>
      </c>
      <c r="G233" s="157">
        <v>1</v>
      </c>
      <c r="H233" s="374">
        <f>SUM(E233:G233)</f>
        <v>3</v>
      </c>
      <c r="I233" s="156">
        <v>20</v>
      </c>
      <c r="J233" s="147">
        <v>40</v>
      </c>
      <c r="K233" s="147"/>
      <c r="L233" s="292">
        <v>5</v>
      </c>
      <c r="M233" s="558">
        <f t="shared" si="15"/>
        <v>65</v>
      </c>
      <c r="N233" s="332">
        <v>1</v>
      </c>
      <c r="O233" s="335">
        <f>SUM(N233:N233)</f>
        <v>1</v>
      </c>
      <c r="P233" s="143"/>
      <c r="Q233" s="143"/>
      <c r="R233" s="143"/>
      <c r="S233" s="143"/>
      <c r="V233" s="144"/>
    </row>
    <row r="234" spans="1:22" ht="15">
      <c r="A234" s="158">
        <v>2004499</v>
      </c>
      <c r="B234" s="153" t="s">
        <v>14</v>
      </c>
      <c r="C234" s="147" t="s">
        <v>189</v>
      </c>
      <c r="D234" s="251" t="s">
        <v>106</v>
      </c>
      <c r="E234" s="212"/>
      <c r="F234" s="147">
        <v>1</v>
      </c>
      <c r="G234" s="157">
        <v>1</v>
      </c>
      <c r="H234" s="374">
        <f>SUM(E234:G234)</f>
        <v>2</v>
      </c>
      <c r="I234" s="156"/>
      <c r="J234" s="147"/>
      <c r="K234" s="147"/>
      <c r="L234" s="285">
        <v>11.666666666666666</v>
      </c>
      <c r="M234" s="325">
        <f t="shared" si="15"/>
        <v>11.666666666666666</v>
      </c>
      <c r="N234" s="255"/>
      <c r="O234" s="496"/>
      <c r="V234" s="144"/>
    </row>
    <row r="235" spans="1:22" ht="15">
      <c r="A235" s="152">
        <v>2011631</v>
      </c>
      <c r="B235" s="153" t="s">
        <v>17</v>
      </c>
      <c r="C235" s="147" t="s">
        <v>186</v>
      </c>
      <c r="D235" s="251" t="s">
        <v>106</v>
      </c>
      <c r="E235" s="249">
        <v>40</v>
      </c>
      <c r="F235" s="147">
        <v>35</v>
      </c>
      <c r="G235" s="157">
        <v>40</v>
      </c>
      <c r="H235" s="371">
        <f>SUM(E235:G235)</f>
        <v>115</v>
      </c>
      <c r="I235" s="156"/>
      <c r="J235" s="147"/>
      <c r="K235" s="147"/>
      <c r="L235" s="204">
        <v>20</v>
      </c>
      <c r="M235" s="326">
        <f t="shared" si="15"/>
        <v>20</v>
      </c>
      <c r="N235" s="332">
        <v>30</v>
      </c>
      <c r="O235" s="335">
        <f>SUM(N235:N235)</f>
        <v>30</v>
      </c>
      <c r="P235" s="143"/>
      <c r="Q235" s="143"/>
      <c r="R235" s="143"/>
      <c r="S235" s="143"/>
      <c r="V235" s="144"/>
    </row>
    <row r="236" spans="1:22" ht="15">
      <c r="A236" s="152">
        <v>2013095</v>
      </c>
      <c r="B236" s="153" t="s">
        <v>14</v>
      </c>
      <c r="C236" s="147" t="s">
        <v>190</v>
      </c>
      <c r="D236" s="251" t="s">
        <v>106</v>
      </c>
      <c r="E236" s="249">
        <v>1</v>
      </c>
      <c r="F236" s="147"/>
      <c r="G236" s="157">
        <v>1</v>
      </c>
      <c r="H236" s="374">
        <f>SUM(E236:G236)</f>
        <v>2</v>
      </c>
      <c r="I236" s="156"/>
      <c r="J236" s="147"/>
      <c r="K236" s="147"/>
      <c r="L236" s="292">
        <v>5</v>
      </c>
      <c r="M236" s="326">
        <f t="shared" si="15"/>
        <v>5</v>
      </c>
      <c r="N236" s="255"/>
      <c r="O236" s="496"/>
      <c r="V236" s="144"/>
    </row>
    <row r="237" spans="1:22" ht="15">
      <c r="A237" s="158">
        <v>2014560</v>
      </c>
      <c r="B237" s="153" t="s">
        <v>18</v>
      </c>
      <c r="C237" s="147" t="s">
        <v>271</v>
      </c>
      <c r="D237" s="251" t="s">
        <v>106</v>
      </c>
      <c r="E237" s="212"/>
      <c r="F237" s="147"/>
      <c r="G237" s="157"/>
      <c r="H237" s="373"/>
      <c r="I237" s="156"/>
      <c r="J237" s="147"/>
      <c r="K237" s="147"/>
      <c r="L237" s="292">
        <v>5</v>
      </c>
      <c r="M237" s="558">
        <f t="shared" si="15"/>
        <v>5</v>
      </c>
      <c r="N237" s="255"/>
      <c r="O237" s="496"/>
      <c r="V237" s="144"/>
    </row>
    <row r="238" spans="1:22" ht="15">
      <c r="A238" s="158">
        <v>2012203</v>
      </c>
      <c r="B238" s="153" t="s">
        <v>14</v>
      </c>
      <c r="C238" s="147" t="s">
        <v>187</v>
      </c>
      <c r="D238" s="251" t="s">
        <v>106</v>
      </c>
      <c r="E238" s="212"/>
      <c r="F238" s="147">
        <v>30</v>
      </c>
      <c r="G238" s="157">
        <v>10</v>
      </c>
      <c r="H238" s="374">
        <f>SUM(E238:G238)</f>
        <v>40</v>
      </c>
      <c r="I238" s="156"/>
      <c r="J238" s="147"/>
      <c r="K238" s="147"/>
      <c r="L238" s="285">
        <v>11.666666666666666</v>
      </c>
      <c r="M238" s="325">
        <f t="shared" si="15"/>
        <v>11.666666666666666</v>
      </c>
      <c r="N238" s="332">
        <v>30</v>
      </c>
      <c r="O238" s="335">
        <f>SUM(N238:N238)</f>
        <v>30</v>
      </c>
      <c r="P238" s="143"/>
      <c r="Q238" s="143"/>
      <c r="R238" s="143"/>
      <c r="S238" s="143"/>
      <c r="V238" s="144"/>
    </row>
    <row r="239" spans="1:22" ht="15">
      <c r="A239" s="156">
        <v>2016225</v>
      </c>
      <c r="B239" s="153" t="s">
        <v>18</v>
      </c>
      <c r="C239" s="147" t="s">
        <v>272</v>
      </c>
      <c r="D239" s="251" t="s">
        <v>106</v>
      </c>
      <c r="E239" s="212"/>
      <c r="F239" s="147"/>
      <c r="G239" s="157"/>
      <c r="H239" s="373"/>
      <c r="I239" s="156"/>
      <c r="J239" s="147"/>
      <c r="K239" s="147"/>
      <c r="L239" s="285">
        <v>0.3333333333333333</v>
      </c>
      <c r="M239" s="325">
        <f t="shared" si="15"/>
        <v>0.3333333333333333</v>
      </c>
      <c r="N239" s="255"/>
      <c r="O239" s="338"/>
      <c r="V239" s="144"/>
    </row>
    <row r="240" spans="1:22" ht="15">
      <c r="A240" s="158">
        <v>2012193</v>
      </c>
      <c r="B240" s="153" t="s">
        <v>14</v>
      </c>
      <c r="C240" s="147" t="s">
        <v>191</v>
      </c>
      <c r="D240" s="251" t="s">
        <v>106</v>
      </c>
      <c r="E240" s="212"/>
      <c r="F240" s="147"/>
      <c r="G240" s="157">
        <v>1</v>
      </c>
      <c r="H240" s="371">
        <f>SUM(E240:G240)</f>
        <v>1</v>
      </c>
      <c r="I240" s="156"/>
      <c r="J240" s="147"/>
      <c r="K240" s="147"/>
      <c r="L240" s="204"/>
      <c r="M240" s="327"/>
      <c r="N240" s="255"/>
      <c r="O240" s="338"/>
      <c r="V240" s="144"/>
    </row>
    <row r="241" spans="1:22" ht="15">
      <c r="A241" s="158">
        <v>2014463</v>
      </c>
      <c r="B241" s="153" t="s">
        <v>18</v>
      </c>
      <c r="C241" s="147" t="s">
        <v>273</v>
      </c>
      <c r="D241" s="251" t="s">
        <v>106</v>
      </c>
      <c r="E241" s="212"/>
      <c r="F241" s="147"/>
      <c r="G241" s="157"/>
      <c r="H241" s="373"/>
      <c r="I241" s="156"/>
      <c r="J241" s="147"/>
      <c r="K241" s="147"/>
      <c r="L241" s="285">
        <v>11.666666666666666</v>
      </c>
      <c r="M241" s="325">
        <f>SUM(I241:L241)</f>
        <v>11.666666666666666</v>
      </c>
      <c r="N241" s="255"/>
      <c r="O241" s="338"/>
      <c r="V241" s="144"/>
    </row>
    <row r="242" spans="1:22" ht="15" thickBot="1">
      <c r="A242" s="287">
        <v>2014586</v>
      </c>
      <c r="B242" s="222" t="s">
        <v>20</v>
      </c>
      <c r="C242" s="165" t="s">
        <v>274</v>
      </c>
      <c r="D242" s="254" t="s">
        <v>106</v>
      </c>
      <c r="E242" s="212"/>
      <c r="F242" s="147"/>
      <c r="G242" s="157"/>
      <c r="H242" s="373"/>
      <c r="I242" s="183"/>
      <c r="J242" s="165"/>
      <c r="K242" s="165"/>
      <c r="L242" s="214">
        <v>20</v>
      </c>
      <c r="M242" s="559">
        <f>SUM(I242:L242)</f>
        <v>20</v>
      </c>
      <c r="N242" s="528"/>
      <c r="O242" s="424"/>
      <c r="V242" s="144"/>
    </row>
    <row r="243" spans="1:22" ht="15" thickBot="1">
      <c r="A243" s="731" t="s">
        <v>145</v>
      </c>
      <c r="B243" s="732"/>
      <c r="C243" s="732"/>
      <c r="D243" s="733"/>
      <c r="E243" s="259"/>
      <c r="F243" s="260"/>
      <c r="G243" s="261"/>
      <c r="H243" s="455">
        <f>SUM(H231:H242)</f>
        <v>163</v>
      </c>
      <c r="I243" s="746"/>
      <c r="J243" s="747"/>
      <c r="K243" s="747"/>
      <c r="L243" s="751"/>
      <c r="M243" s="518">
        <f>SUM(M231:M242)</f>
        <v>151</v>
      </c>
      <c r="N243" s="456"/>
      <c r="O243" s="519">
        <f>SUM(O231:O242)</f>
        <v>61</v>
      </c>
      <c r="V243" s="144"/>
    </row>
    <row r="244" ht="15" thickBot="1"/>
    <row r="245" spans="1:15" ht="15" thickBot="1">
      <c r="A245" s="748" t="s">
        <v>19</v>
      </c>
      <c r="B245" s="749"/>
      <c r="C245" s="749"/>
      <c r="D245" s="749"/>
      <c r="E245" s="749"/>
      <c r="F245" s="749"/>
      <c r="G245" s="749"/>
      <c r="H245" s="749"/>
      <c r="I245" s="749"/>
      <c r="J245" s="749"/>
      <c r="K245" s="749"/>
      <c r="L245" s="749"/>
      <c r="M245" s="749"/>
      <c r="N245" s="749"/>
      <c r="O245" s="750"/>
    </row>
    <row r="246" spans="1:19" ht="15">
      <c r="A246" s="167">
        <v>2002051</v>
      </c>
      <c r="B246" s="149" t="s">
        <v>13</v>
      </c>
      <c r="C246" s="150" t="s">
        <v>192</v>
      </c>
      <c r="D246" s="250" t="s">
        <v>110</v>
      </c>
      <c r="E246" s="294">
        <v>35</v>
      </c>
      <c r="F246" s="172">
        <v>35</v>
      </c>
      <c r="G246" s="180">
        <v>40</v>
      </c>
      <c r="H246" s="383">
        <f>SUM(E246:G246)</f>
        <v>110</v>
      </c>
      <c r="I246" s="349"/>
      <c r="J246" s="350"/>
      <c r="K246" s="350"/>
      <c r="L246" s="351"/>
      <c r="M246" s="396"/>
      <c r="N246" s="345">
        <v>40</v>
      </c>
      <c r="O246" s="406">
        <f>SUM(N246:N246)</f>
        <v>40</v>
      </c>
      <c r="P246" s="143"/>
      <c r="Q246" s="143"/>
      <c r="R246" s="143"/>
      <c r="S246" s="143"/>
    </row>
    <row r="247" spans="1:19" ht="15">
      <c r="A247" s="416">
        <v>2007629</v>
      </c>
      <c r="B247" s="175" t="s">
        <v>17</v>
      </c>
      <c r="C247" s="176" t="s">
        <v>193</v>
      </c>
      <c r="D247" s="357" t="s">
        <v>110</v>
      </c>
      <c r="E247" s="305"/>
      <c r="F247" s="176">
        <v>25</v>
      </c>
      <c r="G247" s="191">
        <v>25</v>
      </c>
      <c r="H247" s="384">
        <f>SUM(E247:G247)</f>
        <v>50</v>
      </c>
      <c r="I247" s="156"/>
      <c r="J247" s="147"/>
      <c r="K247" s="147"/>
      <c r="L247" s="157">
        <v>15</v>
      </c>
      <c r="M247" s="227">
        <f>SUM(I247:L247)</f>
        <v>15</v>
      </c>
      <c r="N247" s="290">
        <v>40</v>
      </c>
      <c r="O247" s="339">
        <f>SUM(N247:N247)</f>
        <v>40</v>
      </c>
      <c r="P247" s="143"/>
      <c r="Q247" s="143"/>
      <c r="R247" s="143"/>
      <c r="S247" s="143"/>
    </row>
    <row r="248" spans="1:22" ht="15" thickBot="1">
      <c r="A248" s="287">
        <v>2002129</v>
      </c>
      <c r="B248" s="222" t="s">
        <v>8</v>
      </c>
      <c r="C248" s="165" t="s">
        <v>134</v>
      </c>
      <c r="D248" s="254" t="s">
        <v>102</v>
      </c>
      <c r="E248" s="249">
        <v>1</v>
      </c>
      <c r="F248" s="157">
        <v>20</v>
      </c>
      <c r="G248" s="157">
        <v>1</v>
      </c>
      <c r="H248" s="371">
        <f>SUM(E248:G248)</f>
        <v>22</v>
      </c>
      <c r="I248" s="353"/>
      <c r="J248" s="354"/>
      <c r="K248" s="354"/>
      <c r="L248" s="355"/>
      <c r="M248" s="564"/>
      <c r="N248" s="356">
        <v>1</v>
      </c>
      <c r="O248" s="401">
        <f>SUM(N248:N248)</f>
        <v>1</v>
      </c>
      <c r="P248" s="143"/>
      <c r="Q248" s="143"/>
      <c r="R248" s="143"/>
      <c r="S248" s="143"/>
      <c r="V248" s="144"/>
    </row>
    <row r="249" spans="1:22" ht="15" thickBot="1">
      <c r="A249" s="259" t="s">
        <v>145</v>
      </c>
      <c r="B249" s="166"/>
      <c r="C249" s="260"/>
      <c r="D249" s="261"/>
      <c r="E249" s="743"/>
      <c r="F249" s="744"/>
      <c r="G249" s="745"/>
      <c r="H249" s="455">
        <f>SUM(H246:H248)</f>
        <v>182</v>
      </c>
      <c r="I249" s="746"/>
      <c r="J249" s="747"/>
      <c r="K249" s="747"/>
      <c r="L249" s="751"/>
      <c r="M249" s="448">
        <f>SUM(M246:M248)</f>
        <v>15</v>
      </c>
      <c r="N249" s="457"/>
      <c r="O249" s="460">
        <f>SUM(O246:O248)</f>
        <v>81</v>
      </c>
      <c r="V249" s="144"/>
    </row>
    <row r="250" ht="15" thickBot="1"/>
    <row r="251" spans="1:8" ht="15" thickBot="1">
      <c r="A251" s="740" t="s">
        <v>3</v>
      </c>
      <c r="B251" s="741"/>
      <c r="C251" s="741"/>
      <c r="D251" s="741"/>
      <c r="E251" s="741"/>
      <c r="F251" s="741"/>
      <c r="G251" s="741"/>
      <c r="H251" s="742"/>
    </row>
    <row r="252" spans="1:22" ht="15">
      <c r="A252" s="170">
        <v>2010852</v>
      </c>
      <c r="B252" s="171" t="s">
        <v>0</v>
      </c>
      <c r="C252" s="172" t="s">
        <v>196</v>
      </c>
      <c r="D252" s="173" t="s">
        <v>115</v>
      </c>
      <c r="E252" s="185"/>
      <c r="F252" s="180">
        <v>25</v>
      </c>
      <c r="G252" s="180"/>
      <c r="H252" s="370">
        <f>SUM(E252:G252)</f>
        <v>25</v>
      </c>
      <c r="L252" s="184"/>
      <c r="M252"/>
      <c r="N252"/>
      <c r="O252"/>
      <c r="V252" s="144"/>
    </row>
    <row r="253" spans="1:22" ht="15" thickBot="1">
      <c r="A253" s="158">
        <v>2001230</v>
      </c>
      <c r="B253" s="153" t="s">
        <v>0</v>
      </c>
      <c r="C253" s="147" t="s">
        <v>197</v>
      </c>
      <c r="D253" s="154" t="s">
        <v>115</v>
      </c>
      <c r="E253" s="156"/>
      <c r="F253" s="157"/>
      <c r="G253" s="157">
        <v>15</v>
      </c>
      <c r="H253" s="378">
        <f>SUM(E253:G253)</f>
        <v>15</v>
      </c>
      <c r="M253"/>
      <c r="N253"/>
      <c r="O253"/>
      <c r="V253" s="144"/>
    </row>
    <row r="254" spans="1:22" ht="15" thickBot="1">
      <c r="A254" s="731" t="s">
        <v>63</v>
      </c>
      <c r="B254" s="732"/>
      <c r="C254" s="732"/>
      <c r="D254" s="733"/>
      <c r="E254" s="744"/>
      <c r="F254" s="744"/>
      <c r="G254" s="745"/>
      <c r="H254" s="455">
        <f>SUM(H252:H253)</f>
        <v>40</v>
      </c>
      <c r="M254"/>
      <c r="N254"/>
      <c r="O254"/>
      <c r="V254" s="144"/>
    </row>
    <row r="255" spans="1:22" ht="15">
      <c r="A255" s="174">
        <v>2001191</v>
      </c>
      <c r="B255" s="171" t="s">
        <v>8</v>
      </c>
      <c r="C255" s="172" t="s">
        <v>194</v>
      </c>
      <c r="D255" s="178" t="s">
        <v>115</v>
      </c>
      <c r="E255" s="185"/>
      <c r="F255" s="180">
        <v>3</v>
      </c>
      <c r="G255" s="180">
        <v>50</v>
      </c>
      <c r="H255" s="379">
        <f>SUM(E255:G255)</f>
        <v>53</v>
      </c>
      <c r="M255"/>
      <c r="N255"/>
      <c r="O255"/>
      <c r="V255" s="144"/>
    </row>
    <row r="256" spans="1:22" ht="15" thickBot="1">
      <c r="A256" s="181">
        <v>2001188</v>
      </c>
      <c r="B256" s="160" t="s">
        <v>8</v>
      </c>
      <c r="C256" s="161" t="s">
        <v>195</v>
      </c>
      <c r="D256" s="182" t="s">
        <v>115</v>
      </c>
      <c r="E256" s="183"/>
      <c r="F256" s="165">
        <v>25</v>
      </c>
      <c r="G256" s="164">
        <v>5</v>
      </c>
      <c r="H256" s="372">
        <f>SUM(E256:G256)</f>
        <v>30</v>
      </c>
      <c r="M256"/>
      <c r="N256"/>
      <c r="O256"/>
      <c r="V256" s="144"/>
    </row>
    <row r="257" spans="1:22" ht="15" thickBot="1">
      <c r="A257" s="731" t="s">
        <v>145</v>
      </c>
      <c r="B257" s="732"/>
      <c r="C257" s="732"/>
      <c r="D257" s="733"/>
      <c r="E257" s="744"/>
      <c r="F257" s="744"/>
      <c r="G257" s="745"/>
      <c r="H257" s="455">
        <f>SUM(H255:H256)</f>
        <v>83</v>
      </c>
      <c r="M257"/>
      <c r="N257"/>
      <c r="O257"/>
      <c r="V257" s="144"/>
    </row>
    <row r="258" spans="2:8" ht="15" thickBot="1">
      <c r="B258" s="418"/>
      <c r="H258" s="390"/>
    </row>
    <row r="259" spans="1:13" ht="15" thickBot="1">
      <c r="A259" s="740" t="s">
        <v>7</v>
      </c>
      <c r="B259" s="741"/>
      <c r="C259" s="741"/>
      <c r="D259" s="741"/>
      <c r="E259" s="741"/>
      <c r="F259" s="741"/>
      <c r="G259" s="741"/>
      <c r="H259" s="741"/>
      <c r="I259" s="741"/>
      <c r="J259" s="741"/>
      <c r="K259" s="741"/>
      <c r="L259" s="741"/>
      <c r="M259" s="742"/>
    </row>
    <row r="260" spans="1:22" ht="15" thickBot="1">
      <c r="A260" s="174">
        <v>2000600</v>
      </c>
      <c r="B260" s="171" t="s">
        <v>0</v>
      </c>
      <c r="C260" s="172" t="s">
        <v>198</v>
      </c>
      <c r="D260" s="173" t="s">
        <v>111</v>
      </c>
      <c r="E260" s="179">
        <v>30</v>
      </c>
      <c r="F260" s="172"/>
      <c r="G260" s="180"/>
      <c r="H260" s="379">
        <f>SUM(E260:G260)</f>
        <v>30</v>
      </c>
      <c r="I260" s="309">
        <v>20</v>
      </c>
      <c r="J260" s="177"/>
      <c r="K260" s="177"/>
      <c r="L260" s="186"/>
      <c r="M260" s="241">
        <f>SUM(I260:L260)</f>
        <v>20</v>
      </c>
      <c r="O260"/>
      <c r="V260" s="144"/>
    </row>
    <row r="261" spans="1:22" ht="15" thickBot="1">
      <c r="A261" s="259" t="s">
        <v>63</v>
      </c>
      <c r="B261" s="166"/>
      <c r="C261" s="260"/>
      <c r="D261" s="261"/>
      <c r="E261" s="743"/>
      <c r="F261" s="744"/>
      <c r="G261" s="745"/>
      <c r="H261" s="455">
        <f>SUM(H260)</f>
        <v>30</v>
      </c>
      <c r="I261" s="759"/>
      <c r="J261" s="759"/>
      <c r="K261" s="759"/>
      <c r="L261" s="759"/>
      <c r="M261" s="448">
        <f>M260</f>
        <v>20</v>
      </c>
      <c r="O261"/>
      <c r="V261" s="144"/>
    </row>
    <row r="262" spans="1:22" ht="15" thickBot="1">
      <c r="A262" s="159">
        <v>2000875</v>
      </c>
      <c r="B262" s="160" t="s">
        <v>13</v>
      </c>
      <c r="C262" s="161" t="s">
        <v>199</v>
      </c>
      <c r="D262" s="162" t="s">
        <v>111</v>
      </c>
      <c r="E262" s="163">
        <v>40</v>
      </c>
      <c r="F262" s="165">
        <v>40</v>
      </c>
      <c r="G262" s="164">
        <v>45</v>
      </c>
      <c r="H262" s="371">
        <f>SUM(E262:G262)</f>
        <v>125</v>
      </c>
      <c r="I262" s="309"/>
      <c r="J262" s="177"/>
      <c r="K262" s="177"/>
      <c r="L262" s="200"/>
      <c r="M262" s="392"/>
      <c r="O262"/>
      <c r="V262" s="144"/>
    </row>
    <row r="263" spans="1:22" ht="15" thickBot="1">
      <c r="A263" s="259" t="s">
        <v>145</v>
      </c>
      <c r="B263" s="166"/>
      <c r="C263" s="260"/>
      <c r="D263" s="261"/>
      <c r="E263" s="743"/>
      <c r="F263" s="744"/>
      <c r="G263" s="745"/>
      <c r="H263" s="455">
        <f>H262</f>
        <v>125</v>
      </c>
      <c r="I263" s="758"/>
      <c r="J263" s="758"/>
      <c r="K263" s="758"/>
      <c r="L263" s="758"/>
      <c r="M263" s="392"/>
      <c r="O263"/>
      <c r="V263" s="144"/>
    </row>
    <row r="264" ht="15" thickBot="1"/>
    <row r="265" spans="1:22" ht="15" thickBot="1">
      <c r="A265" s="748" t="s">
        <v>257</v>
      </c>
      <c r="B265" s="749"/>
      <c r="C265" s="749"/>
      <c r="D265" s="749"/>
      <c r="E265" s="749"/>
      <c r="F265" s="749"/>
      <c r="G265" s="749"/>
      <c r="H265" s="749"/>
      <c r="I265" s="749"/>
      <c r="J265" s="749"/>
      <c r="K265" s="749"/>
      <c r="L265" s="749"/>
      <c r="M265" s="750"/>
      <c r="O265"/>
      <c r="V265" s="144"/>
    </row>
    <row r="266" spans="1:22" ht="15" thickBot="1">
      <c r="A266" s="308">
        <v>2005317</v>
      </c>
      <c r="B266" s="146" t="s">
        <v>8</v>
      </c>
      <c r="C266" s="177" t="s">
        <v>260</v>
      </c>
      <c r="D266" s="198" t="s">
        <v>261</v>
      </c>
      <c r="E266" s="199"/>
      <c r="F266" s="177"/>
      <c r="G266" s="186"/>
      <c r="H266" s="369"/>
      <c r="I266" s="309"/>
      <c r="J266" s="177"/>
      <c r="K266" s="177">
        <v>15</v>
      </c>
      <c r="L266" s="186"/>
      <c r="M266" s="241">
        <f>SUM(I266:L266)</f>
        <v>15</v>
      </c>
      <c r="O266"/>
      <c r="V266" s="144"/>
    </row>
    <row r="267" spans="1:22" ht="15" thickBot="1">
      <c r="A267" s="257" t="s">
        <v>145</v>
      </c>
      <c r="B267" s="419"/>
      <c r="C267" s="258"/>
      <c r="D267" s="323"/>
      <c r="E267" s="743"/>
      <c r="F267" s="744"/>
      <c r="G267" s="745"/>
      <c r="H267" s="380"/>
      <c r="I267" s="757"/>
      <c r="J267" s="758"/>
      <c r="K267" s="758"/>
      <c r="L267" s="758"/>
      <c r="M267" s="506">
        <f>M266</f>
        <v>15</v>
      </c>
      <c r="O267"/>
      <c r="V267" s="144"/>
    </row>
    <row r="268" ht="15" thickBot="1"/>
    <row r="269" spans="1:15" ht="15" thickBot="1">
      <c r="A269" s="726" t="s">
        <v>217</v>
      </c>
      <c r="B269" s="727"/>
      <c r="C269" s="727"/>
      <c r="D269" s="727"/>
      <c r="E269" s="771"/>
      <c r="F269" s="771"/>
      <c r="G269" s="771"/>
      <c r="H269" s="727"/>
      <c r="I269" s="727"/>
      <c r="J269" s="727"/>
      <c r="K269" s="727"/>
      <c r="L269" s="727"/>
      <c r="M269" s="727"/>
      <c r="N269" s="727"/>
      <c r="O269" s="728"/>
    </row>
    <row r="270" spans="1:22" ht="15">
      <c r="A270" s="148">
        <v>2001751</v>
      </c>
      <c r="B270" s="149" t="s">
        <v>0</v>
      </c>
      <c r="C270" s="150" t="s">
        <v>200</v>
      </c>
      <c r="D270" s="250" t="s">
        <v>109</v>
      </c>
      <c r="E270" s="248">
        <v>45</v>
      </c>
      <c r="F270" s="150">
        <v>55</v>
      </c>
      <c r="G270" s="187">
        <v>20</v>
      </c>
      <c r="H270" s="370">
        <f>SUM(E270:G270)</f>
        <v>120</v>
      </c>
      <c r="I270" s="151"/>
      <c r="J270" s="150"/>
      <c r="K270" s="150"/>
      <c r="L270" s="187"/>
      <c r="M270" s="322"/>
      <c r="N270" s="274"/>
      <c r="O270" s="523"/>
      <c r="V270" s="144"/>
    </row>
    <row r="271" spans="1:22" ht="15">
      <c r="A271" s="158">
        <v>2001227</v>
      </c>
      <c r="B271" s="153" t="s">
        <v>0</v>
      </c>
      <c r="C271" s="147" t="s">
        <v>201</v>
      </c>
      <c r="D271" s="251" t="s">
        <v>109</v>
      </c>
      <c r="E271" s="249">
        <v>40</v>
      </c>
      <c r="F271" s="147">
        <v>35</v>
      </c>
      <c r="G271" s="204"/>
      <c r="H271" s="371">
        <f>SUM(E271:G271)</f>
        <v>75</v>
      </c>
      <c r="I271" s="156"/>
      <c r="J271" s="147"/>
      <c r="K271" s="147"/>
      <c r="L271" s="204"/>
      <c r="M271" s="320"/>
      <c r="N271" s="230"/>
      <c r="O271" s="338"/>
      <c r="V271" s="144"/>
    </row>
    <row r="272" spans="1:22" ht="15" thickBot="1">
      <c r="A272" s="221">
        <v>2001418</v>
      </c>
      <c r="B272" s="222" t="s">
        <v>0</v>
      </c>
      <c r="C272" s="165" t="s">
        <v>137</v>
      </c>
      <c r="D272" s="254" t="s">
        <v>109</v>
      </c>
      <c r="E272" s="535"/>
      <c r="F272" s="165"/>
      <c r="G272" s="214"/>
      <c r="H272" s="391"/>
      <c r="I272" s="183"/>
      <c r="J272" s="165"/>
      <c r="K272" s="165"/>
      <c r="L272" s="214"/>
      <c r="M272" s="256"/>
      <c r="N272" s="565">
        <v>1</v>
      </c>
      <c r="O272" s="336">
        <f>SUM(N272:N272)</f>
        <v>1</v>
      </c>
      <c r="P272" s="143"/>
      <c r="Q272" s="143"/>
      <c r="R272" s="143"/>
      <c r="S272" s="143"/>
      <c r="V272" s="144"/>
    </row>
    <row r="273" spans="1:22" ht="15" thickBot="1">
      <c r="A273" s="731" t="s">
        <v>63</v>
      </c>
      <c r="B273" s="732"/>
      <c r="C273" s="732"/>
      <c r="D273" s="733"/>
      <c r="E273" s="743"/>
      <c r="F273" s="744"/>
      <c r="G273" s="745"/>
      <c r="H273" s="455">
        <f>SUM(H270:H272)</f>
        <v>195</v>
      </c>
      <c r="I273" s="734"/>
      <c r="J273" s="735"/>
      <c r="K273" s="735"/>
      <c r="L273" s="736"/>
      <c r="M273" s="566"/>
      <c r="N273" s="466"/>
      <c r="O273" s="460">
        <f>SUM(O270:O272)</f>
        <v>1</v>
      </c>
      <c r="V273" s="144"/>
    </row>
    <row r="274" ht="15" thickBot="1"/>
    <row r="275" spans="1:22" ht="15" thickBot="1">
      <c r="A275" s="740" t="s">
        <v>34</v>
      </c>
      <c r="B275" s="741"/>
      <c r="C275" s="741"/>
      <c r="D275" s="741"/>
      <c r="E275" s="741"/>
      <c r="F275" s="741"/>
      <c r="G275" s="741"/>
      <c r="H275" s="741"/>
      <c r="I275" s="741"/>
      <c r="J275" s="741"/>
      <c r="K275" s="741"/>
      <c r="L275" s="741"/>
      <c r="M275" s="741"/>
      <c r="N275" s="741"/>
      <c r="O275" s="741"/>
      <c r="P275" s="741"/>
      <c r="Q275" s="741"/>
      <c r="R275" s="741"/>
      <c r="S275" s="741"/>
      <c r="T275" s="741"/>
      <c r="U275" s="741"/>
      <c r="V275" s="742"/>
    </row>
    <row r="276" spans="1:22" ht="15" thickBot="1">
      <c r="A276" s="152">
        <v>2010496</v>
      </c>
      <c r="B276" s="153" t="s">
        <v>0</v>
      </c>
      <c r="C276" s="147" t="s">
        <v>368</v>
      </c>
      <c r="D276" s="251" t="s">
        <v>259</v>
      </c>
      <c r="E276" s="192"/>
      <c r="F276" s="161"/>
      <c r="G276" s="303"/>
      <c r="H276" s="677"/>
      <c r="I276" s="265"/>
      <c r="J276" s="161"/>
      <c r="K276" s="161"/>
      <c r="L276" s="193"/>
      <c r="M276" s="262"/>
      <c r="N276" s="503"/>
      <c r="O276" s="401"/>
      <c r="P276" s="573"/>
      <c r="Q276" s="469"/>
      <c r="R276" s="469"/>
      <c r="S276" s="469"/>
      <c r="T276" s="469"/>
      <c r="U276" s="574">
        <v>5</v>
      </c>
      <c r="V276" s="683">
        <v>5</v>
      </c>
    </row>
    <row r="277" spans="1:22" ht="15" thickBot="1">
      <c r="A277" s="731" t="s">
        <v>63</v>
      </c>
      <c r="B277" s="732"/>
      <c r="C277" s="732"/>
      <c r="D277" s="733"/>
      <c r="E277" s="199"/>
      <c r="F277" s="177"/>
      <c r="G277" s="200"/>
      <c r="H277" s="369"/>
      <c r="I277" s="309"/>
      <c r="J277" s="177"/>
      <c r="K277" s="177"/>
      <c r="L277" s="186"/>
      <c r="M277" s="241"/>
      <c r="N277" s="678"/>
      <c r="O277" s="679"/>
      <c r="P277" s="680"/>
      <c r="Q277" s="681"/>
      <c r="R277" s="681"/>
      <c r="S277" s="681"/>
      <c r="T277" s="681"/>
      <c r="U277" s="682"/>
      <c r="V277" s="499">
        <f>V276</f>
        <v>5</v>
      </c>
    </row>
    <row r="278" spans="1:22" ht="15">
      <c r="A278" s="170">
        <v>2013480</v>
      </c>
      <c r="B278" s="171" t="s">
        <v>20</v>
      </c>
      <c r="C278" s="172" t="s">
        <v>366</v>
      </c>
      <c r="D278" s="253" t="s">
        <v>259</v>
      </c>
      <c r="E278" s="185"/>
      <c r="F278" s="172"/>
      <c r="G278" s="202"/>
      <c r="H278" s="676"/>
      <c r="I278" s="211"/>
      <c r="J278" s="172"/>
      <c r="K278" s="172"/>
      <c r="L278" s="180"/>
      <c r="M278" s="247"/>
      <c r="N278" s="522"/>
      <c r="O278" s="406"/>
      <c r="P278" s="570">
        <v>2</v>
      </c>
      <c r="Q278" s="571"/>
      <c r="R278" s="571">
        <v>50</v>
      </c>
      <c r="S278" s="571">
        <v>2</v>
      </c>
      <c r="T278" s="571">
        <v>2</v>
      </c>
      <c r="U278" s="572">
        <v>2</v>
      </c>
      <c r="V278" s="567">
        <v>58</v>
      </c>
    </row>
    <row r="279" spans="1:22" ht="15">
      <c r="A279" s="152">
        <v>2015080</v>
      </c>
      <c r="B279" s="153" t="s">
        <v>83</v>
      </c>
      <c r="C279" s="147" t="s">
        <v>367</v>
      </c>
      <c r="D279" s="251" t="s">
        <v>259</v>
      </c>
      <c r="E279" s="156"/>
      <c r="F279" s="147"/>
      <c r="G279" s="204"/>
      <c r="H279" s="373"/>
      <c r="I279" s="212"/>
      <c r="J279" s="147"/>
      <c r="K279" s="147"/>
      <c r="L279" s="157"/>
      <c r="M279" s="227"/>
      <c r="N279" s="494"/>
      <c r="O279" s="339"/>
      <c r="P279" s="279">
        <v>2</v>
      </c>
      <c r="Q279" s="280"/>
      <c r="R279" s="280"/>
      <c r="S279" s="280"/>
      <c r="T279" s="280"/>
      <c r="U279" s="275">
        <v>2</v>
      </c>
      <c r="V279" s="568">
        <v>4</v>
      </c>
    </row>
    <row r="280" spans="1:22" ht="15">
      <c r="A280" s="152">
        <v>2015763</v>
      </c>
      <c r="B280" s="153" t="s">
        <v>82</v>
      </c>
      <c r="C280" s="147" t="s">
        <v>374</v>
      </c>
      <c r="D280" s="251" t="s">
        <v>259</v>
      </c>
      <c r="E280" s="156"/>
      <c r="F280" s="147"/>
      <c r="G280" s="204"/>
      <c r="H280" s="373"/>
      <c r="I280" s="212"/>
      <c r="J280" s="147"/>
      <c r="K280" s="147"/>
      <c r="L280" s="157"/>
      <c r="M280" s="227"/>
      <c r="N280" s="494"/>
      <c r="O280" s="339"/>
      <c r="P280" s="279"/>
      <c r="Q280" s="280"/>
      <c r="R280" s="280">
        <v>2</v>
      </c>
      <c r="S280" s="280"/>
      <c r="T280" s="280"/>
      <c r="U280" s="275"/>
      <c r="V280" s="568">
        <v>2</v>
      </c>
    </row>
    <row r="281" spans="1:22" ht="15">
      <c r="A281" s="152">
        <v>2013419</v>
      </c>
      <c r="B281" s="153" t="s">
        <v>82</v>
      </c>
      <c r="C281" s="147" t="s">
        <v>370</v>
      </c>
      <c r="D281" s="251" t="s">
        <v>259</v>
      </c>
      <c r="E281" s="156"/>
      <c r="F281" s="147"/>
      <c r="G281" s="204"/>
      <c r="H281" s="373"/>
      <c r="I281" s="212"/>
      <c r="J281" s="147"/>
      <c r="K281" s="147"/>
      <c r="L281" s="157"/>
      <c r="M281" s="227"/>
      <c r="N281" s="494"/>
      <c r="O281" s="339"/>
      <c r="P281" s="279">
        <v>2</v>
      </c>
      <c r="Q281" s="280"/>
      <c r="R281" s="280"/>
      <c r="S281" s="280"/>
      <c r="T281" s="280"/>
      <c r="U281" s="275">
        <v>2</v>
      </c>
      <c r="V281" s="568">
        <v>4</v>
      </c>
    </row>
    <row r="282" spans="1:22" ht="15">
      <c r="A282" s="152">
        <v>2015051</v>
      </c>
      <c r="B282" s="153" t="s">
        <v>82</v>
      </c>
      <c r="C282" s="147" t="s">
        <v>372</v>
      </c>
      <c r="D282" s="251" t="s">
        <v>259</v>
      </c>
      <c r="E282" s="156"/>
      <c r="F282" s="147"/>
      <c r="G282" s="204"/>
      <c r="H282" s="373"/>
      <c r="I282" s="212"/>
      <c r="J282" s="147"/>
      <c r="K282" s="147"/>
      <c r="L282" s="157"/>
      <c r="M282" s="227"/>
      <c r="N282" s="494"/>
      <c r="O282" s="339"/>
      <c r="P282" s="279">
        <v>2</v>
      </c>
      <c r="Q282" s="280"/>
      <c r="R282" s="280"/>
      <c r="S282" s="280"/>
      <c r="T282" s="280"/>
      <c r="U282" s="275">
        <v>2</v>
      </c>
      <c r="V282" s="568">
        <v>4</v>
      </c>
    </row>
    <row r="283" spans="1:22" ht="15">
      <c r="A283" s="152">
        <v>2015093</v>
      </c>
      <c r="B283" s="153" t="s">
        <v>82</v>
      </c>
      <c r="C283" s="147" t="s">
        <v>369</v>
      </c>
      <c r="D283" s="251" t="s">
        <v>259</v>
      </c>
      <c r="E283" s="156"/>
      <c r="F283" s="147"/>
      <c r="G283" s="204"/>
      <c r="H283" s="373"/>
      <c r="I283" s="212"/>
      <c r="J283" s="147"/>
      <c r="K283" s="147"/>
      <c r="L283" s="157"/>
      <c r="M283" s="227"/>
      <c r="N283" s="494"/>
      <c r="O283" s="339"/>
      <c r="P283" s="279">
        <v>2</v>
      </c>
      <c r="Q283" s="280"/>
      <c r="R283" s="280">
        <v>2</v>
      </c>
      <c r="S283" s="280">
        <v>2</v>
      </c>
      <c r="T283" s="280">
        <v>2</v>
      </c>
      <c r="U283" s="275">
        <v>2</v>
      </c>
      <c r="V283" s="568">
        <v>10</v>
      </c>
    </row>
    <row r="284" spans="1:22" ht="15">
      <c r="A284" s="152">
        <v>2015077</v>
      </c>
      <c r="B284" s="153" t="s">
        <v>82</v>
      </c>
      <c r="C284" s="147" t="s">
        <v>373</v>
      </c>
      <c r="D284" s="251" t="s">
        <v>259</v>
      </c>
      <c r="E284" s="156"/>
      <c r="F284" s="147"/>
      <c r="G284" s="204"/>
      <c r="H284" s="373"/>
      <c r="I284" s="212"/>
      <c r="J284" s="147"/>
      <c r="K284" s="147"/>
      <c r="L284" s="157"/>
      <c r="M284" s="227"/>
      <c r="N284" s="494"/>
      <c r="O284" s="339"/>
      <c r="P284" s="279"/>
      <c r="Q284" s="280"/>
      <c r="R284" s="280">
        <v>2</v>
      </c>
      <c r="S284" s="280"/>
      <c r="T284" s="280"/>
      <c r="U284" s="275"/>
      <c r="V284" s="568">
        <v>2</v>
      </c>
    </row>
    <row r="285" spans="1:22" ht="15">
      <c r="A285" s="152">
        <v>2015035</v>
      </c>
      <c r="B285" s="153" t="s">
        <v>82</v>
      </c>
      <c r="C285" s="147" t="s">
        <v>371</v>
      </c>
      <c r="D285" s="251" t="s">
        <v>259</v>
      </c>
      <c r="E285" s="156"/>
      <c r="F285" s="147"/>
      <c r="G285" s="204"/>
      <c r="H285" s="373"/>
      <c r="I285" s="212"/>
      <c r="J285" s="147"/>
      <c r="K285" s="147"/>
      <c r="L285" s="157"/>
      <c r="M285" s="227"/>
      <c r="N285" s="494"/>
      <c r="O285" s="339"/>
      <c r="P285" s="279">
        <v>2</v>
      </c>
      <c r="Q285" s="280"/>
      <c r="R285" s="280"/>
      <c r="S285" s="280"/>
      <c r="T285" s="280"/>
      <c r="U285" s="275">
        <v>2</v>
      </c>
      <c r="V285" s="568">
        <v>4</v>
      </c>
    </row>
    <row r="286" spans="1:22" ht="15">
      <c r="A286" s="152">
        <v>2002572</v>
      </c>
      <c r="B286" s="153" t="s">
        <v>14</v>
      </c>
      <c r="C286" s="147" t="s">
        <v>375</v>
      </c>
      <c r="D286" s="251" t="s">
        <v>259</v>
      </c>
      <c r="E286" s="156"/>
      <c r="F286" s="147"/>
      <c r="G286" s="204"/>
      <c r="H286" s="373"/>
      <c r="I286" s="212"/>
      <c r="J286" s="147"/>
      <c r="K286" s="147"/>
      <c r="L286" s="157"/>
      <c r="M286" s="227"/>
      <c r="N286" s="494"/>
      <c r="O286" s="335"/>
      <c r="P286" s="279"/>
      <c r="Q286" s="280"/>
      <c r="R286" s="280">
        <v>35</v>
      </c>
      <c r="S286" s="280"/>
      <c r="T286" s="280"/>
      <c r="U286" s="275"/>
      <c r="V286" s="568">
        <v>35</v>
      </c>
    </row>
    <row r="287" spans="1:22" ht="15">
      <c r="A287" s="152">
        <v>2002637</v>
      </c>
      <c r="B287" s="153" t="s">
        <v>14</v>
      </c>
      <c r="C287" s="147" t="s">
        <v>290</v>
      </c>
      <c r="D287" s="251" t="s">
        <v>259</v>
      </c>
      <c r="E287" s="156"/>
      <c r="F287" s="147"/>
      <c r="G287" s="204"/>
      <c r="H287" s="373"/>
      <c r="I287" s="212"/>
      <c r="J287" s="147"/>
      <c r="K287" s="147"/>
      <c r="L287" s="157"/>
      <c r="M287" s="227"/>
      <c r="N287" s="494">
        <v>1</v>
      </c>
      <c r="O287" s="335">
        <f>SUM(N287:N287)</f>
        <v>1</v>
      </c>
      <c r="P287" s="279"/>
      <c r="Q287" s="280"/>
      <c r="R287" s="280">
        <v>40</v>
      </c>
      <c r="S287" s="280"/>
      <c r="T287" s="280"/>
      <c r="U287" s="275">
        <v>1</v>
      </c>
      <c r="V287" s="568">
        <v>41</v>
      </c>
    </row>
    <row r="288" spans="1:22" ht="15">
      <c r="A288" s="152">
        <v>2008440</v>
      </c>
      <c r="B288" s="153" t="s">
        <v>14</v>
      </c>
      <c r="C288" s="147" t="s">
        <v>376</v>
      </c>
      <c r="D288" s="251" t="s">
        <v>259</v>
      </c>
      <c r="E288" s="156"/>
      <c r="F288" s="147"/>
      <c r="G288" s="204"/>
      <c r="H288" s="373"/>
      <c r="I288" s="212"/>
      <c r="J288" s="147"/>
      <c r="K288" s="147"/>
      <c r="L288" s="157"/>
      <c r="M288" s="227"/>
      <c r="N288" s="494"/>
      <c r="O288" s="335"/>
      <c r="P288" s="279"/>
      <c r="Q288" s="280"/>
      <c r="R288" s="280">
        <v>20</v>
      </c>
      <c r="S288" s="280"/>
      <c r="T288" s="280"/>
      <c r="U288" s="275">
        <v>1</v>
      </c>
      <c r="V288" s="568">
        <v>21</v>
      </c>
    </row>
    <row r="289" spans="1:22" ht="15">
      <c r="A289" s="413">
        <v>2002695</v>
      </c>
      <c r="B289" s="153" t="s">
        <v>14</v>
      </c>
      <c r="C289" s="147" t="s">
        <v>258</v>
      </c>
      <c r="D289" s="251" t="s">
        <v>259</v>
      </c>
      <c r="E289" s="156"/>
      <c r="F289" s="147"/>
      <c r="G289" s="204"/>
      <c r="H289" s="373"/>
      <c r="I289" s="212"/>
      <c r="J289" s="147"/>
      <c r="K289" s="147">
        <v>30</v>
      </c>
      <c r="L289" s="157"/>
      <c r="M289" s="227">
        <f>SUM(I289:L289)</f>
        <v>30</v>
      </c>
      <c r="N289" s="494">
        <v>1</v>
      </c>
      <c r="O289" s="335">
        <f>SUM(N289:N289)</f>
        <v>1</v>
      </c>
      <c r="P289" s="279">
        <v>1</v>
      </c>
      <c r="Q289" s="280"/>
      <c r="R289" s="280">
        <v>50</v>
      </c>
      <c r="S289" s="280">
        <v>3</v>
      </c>
      <c r="T289" s="280"/>
      <c r="U289" s="275">
        <v>5</v>
      </c>
      <c r="V289" s="568">
        <v>59</v>
      </c>
    </row>
    <row r="290" spans="1:22" ht="15">
      <c r="A290" s="152">
        <v>2002598</v>
      </c>
      <c r="B290" s="153" t="s">
        <v>18</v>
      </c>
      <c r="C290" s="147" t="s">
        <v>377</v>
      </c>
      <c r="D290" s="251" t="s">
        <v>259</v>
      </c>
      <c r="E290" s="156"/>
      <c r="F290" s="147"/>
      <c r="G290" s="204"/>
      <c r="H290" s="373"/>
      <c r="I290" s="212"/>
      <c r="J290" s="147"/>
      <c r="K290" s="147"/>
      <c r="L290" s="157"/>
      <c r="M290" s="227"/>
      <c r="N290" s="494"/>
      <c r="O290" s="339"/>
      <c r="P290" s="279">
        <v>2</v>
      </c>
      <c r="Q290" s="280"/>
      <c r="R290" s="280">
        <v>2</v>
      </c>
      <c r="S290" s="280">
        <v>2</v>
      </c>
      <c r="T290" s="280">
        <v>2</v>
      </c>
      <c r="U290" s="275">
        <v>2</v>
      </c>
      <c r="V290" s="568">
        <v>10</v>
      </c>
    </row>
    <row r="291" spans="1:22" ht="15">
      <c r="A291" s="152">
        <v>2008657</v>
      </c>
      <c r="B291" s="153" t="s">
        <v>18</v>
      </c>
      <c r="C291" s="147" t="s">
        <v>378</v>
      </c>
      <c r="D291" s="251" t="s">
        <v>259</v>
      </c>
      <c r="E291" s="156"/>
      <c r="F291" s="147"/>
      <c r="G291" s="204"/>
      <c r="H291" s="373"/>
      <c r="I291" s="212"/>
      <c r="J291" s="147"/>
      <c r="K291" s="147"/>
      <c r="L291" s="157"/>
      <c r="M291" s="227"/>
      <c r="N291" s="494"/>
      <c r="O291" s="339"/>
      <c r="P291" s="279">
        <v>2</v>
      </c>
      <c r="Q291" s="280"/>
      <c r="R291" s="280">
        <v>2</v>
      </c>
      <c r="S291" s="280"/>
      <c r="T291" s="280"/>
      <c r="U291" s="275">
        <v>2</v>
      </c>
      <c r="V291" s="568">
        <v>6</v>
      </c>
    </row>
    <row r="292" spans="1:22" ht="15">
      <c r="A292" s="152">
        <v>2010580</v>
      </c>
      <c r="B292" s="153" t="s">
        <v>79</v>
      </c>
      <c r="C292" s="147" t="s">
        <v>380</v>
      </c>
      <c r="D292" s="251" t="s">
        <v>259</v>
      </c>
      <c r="E292" s="156"/>
      <c r="F292" s="147"/>
      <c r="G292" s="204"/>
      <c r="H292" s="373"/>
      <c r="I292" s="212"/>
      <c r="J292" s="147"/>
      <c r="K292" s="147"/>
      <c r="L292" s="157"/>
      <c r="M292" s="227"/>
      <c r="N292" s="494"/>
      <c r="O292" s="339"/>
      <c r="P292" s="279"/>
      <c r="Q292" s="280"/>
      <c r="R292" s="280"/>
      <c r="S292" s="280">
        <v>2</v>
      </c>
      <c r="T292" s="280"/>
      <c r="U292" s="275"/>
      <c r="V292" s="568">
        <v>2</v>
      </c>
    </row>
    <row r="293" spans="1:22" ht="15">
      <c r="A293" s="152">
        <v>2009368</v>
      </c>
      <c r="B293" s="153" t="s">
        <v>79</v>
      </c>
      <c r="C293" s="147" t="s">
        <v>379</v>
      </c>
      <c r="D293" s="251" t="s">
        <v>259</v>
      </c>
      <c r="E293" s="156"/>
      <c r="F293" s="147"/>
      <c r="G293" s="204"/>
      <c r="H293" s="373"/>
      <c r="I293" s="212"/>
      <c r="J293" s="147"/>
      <c r="K293" s="147"/>
      <c r="L293" s="157"/>
      <c r="M293" s="227"/>
      <c r="N293" s="494"/>
      <c r="O293" s="339"/>
      <c r="P293" s="279"/>
      <c r="Q293" s="280"/>
      <c r="R293" s="280">
        <v>2</v>
      </c>
      <c r="S293" s="280"/>
      <c r="T293" s="280"/>
      <c r="U293" s="275"/>
      <c r="V293" s="568">
        <v>2</v>
      </c>
    </row>
    <row r="294" spans="1:22" ht="15">
      <c r="A294" s="152">
        <v>2015048</v>
      </c>
      <c r="B294" s="153" t="s">
        <v>78</v>
      </c>
      <c r="C294" s="147" t="s">
        <v>382</v>
      </c>
      <c r="D294" s="251" t="s">
        <v>259</v>
      </c>
      <c r="E294" s="156"/>
      <c r="F294" s="147"/>
      <c r="G294" s="204"/>
      <c r="H294" s="373"/>
      <c r="I294" s="212"/>
      <c r="J294" s="147"/>
      <c r="K294" s="147"/>
      <c r="L294" s="157"/>
      <c r="M294" s="227"/>
      <c r="N294" s="494"/>
      <c r="O294" s="339"/>
      <c r="P294" s="279">
        <v>2</v>
      </c>
      <c r="Q294" s="280"/>
      <c r="R294" s="280"/>
      <c r="S294" s="280">
        <v>2</v>
      </c>
      <c r="T294" s="280">
        <v>2</v>
      </c>
      <c r="U294" s="275">
        <v>2</v>
      </c>
      <c r="V294" s="568">
        <v>8</v>
      </c>
    </row>
    <row r="295" spans="1:22" ht="15">
      <c r="A295" s="152">
        <v>2010548</v>
      </c>
      <c r="B295" s="153" t="s">
        <v>78</v>
      </c>
      <c r="C295" s="147" t="s">
        <v>384</v>
      </c>
      <c r="D295" s="251" t="s">
        <v>259</v>
      </c>
      <c r="E295" s="156"/>
      <c r="F295" s="147"/>
      <c r="G295" s="204"/>
      <c r="H295" s="373"/>
      <c r="I295" s="212"/>
      <c r="J295" s="147"/>
      <c r="K295" s="147"/>
      <c r="L295" s="157"/>
      <c r="M295" s="227"/>
      <c r="N295" s="494"/>
      <c r="O295" s="339"/>
      <c r="P295" s="279"/>
      <c r="Q295" s="280"/>
      <c r="R295" s="280">
        <v>2</v>
      </c>
      <c r="S295" s="280"/>
      <c r="T295" s="280"/>
      <c r="U295" s="275"/>
      <c r="V295" s="568">
        <v>2</v>
      </c>
    </row>
    <row r="296" spans="1:22" ht="15">
      <c r="A296" s="152">
        <v>2013477</v>
      </c>
      <c r="B296" s="153" t="s">
        <v>78</v>
      </c>
      <c r="C296" s="147" t="s">
        <v>381</v>
      </c>
      <c r="D296" s="251" t="s">
        <v>259</v>
      </c>
      <c r="E296" s="156"/>
      <c r="F296" s="147"/>
      <c r="G296" s="204"/>
      <c r="H296" s="373"/>
      <c r="I296" s="212"/>
      <c r="J296" s="147"/>
      <c r="K296" s="147"/>
      <c r="L296" s="157"/>
      <c r="M296" s="227"/>
      <c r="N296" s="494"/>
      <c r="O296" s="339"/>
      <c r="P296" s="279">
        <v>2</v>
      </c>
      <c r="Q296" s="280"/>
      <c r="R296" s="280"/>
      <c r="S296" s="280">
        <v>2</v>
      </c>
      <c r="T296" s="280">
        <v>2</v>
      </c>
      <c r="U296" s="275">
        <v>2</v>
      </c>
      <c r="V296" s="568">
        <v>8</v>
      </c>
    </row>
    <row r="297" spans="1:22" ht="15" thickBot="1">
      <c r="A297" s="287">
        <v>2011961</v>
      </c>
      <c r="B297" s="222" t="s">
        <v>78</v>
      </c>
      <c r="C297" s="165" t="s">
        <v>383</v>
      </c>
      <c r="D297" s="254" t="s">
        <v>259</v>
      </c>
      <c r="E297" s="183"/>
      <c r="F297" s="165"/>
      <c r="G297" s="214"/>
      <c r="H297" s="377"/>
      <c r="I297" s="265"/>
      <c r="J297" s="161"/>
      <c r="K297" s="161"/>
      <c r="L297" s="193"/>
      <c r="M297" s="243"/>
      <c r="N297" s="503"/>
      <c r="O297" s="405"/>
      <c r="P297" s="573">
        <v>2</v>
      </c>
      <c r="Q297" s="469"/>
      <c r="R297" s="469">
        <v>2</v>
      </c>
      <c r="S297" s="469"/>
      <c r="T297" s="469"/>
      <c r="U297" s="574">
        <v>2</v>
      </c>
      <c r="V297" s="569">
        <v>6</v>
      </c>
    </row>
    <row r="298" spans="1:22" ht="15" thickBot="1">
      <c r="A298" s="731" t="s">
        <v>145</v>
      </c>
      <c r="B298" s="732"/>
      <c r="C298" s="732"/>
      <c r="D298" s="733"/>
      <c r="E298" s="743"/>
      <c r="F298" s="744"/>
      <c r="G298" s="745"/>
      <c r="H298" s="369"/>
      <c r="I298" s="734"/>
      <c r="J298" s="735"/>
      <c r="K298" s="735"/>
      <c r="L298" s="736"/>
      <c r="M298" s="448">
        <f>SUM(M278:M297)</f>
        <v>30</v>
      </c>
      <c r="N298" s="457"/>
      <c r="O298" s="460">
        <f>SUM(O278:O297)</f>
        <v>2</v>
      </c>
      <c r="P298" s="734"/>
      <c r="Q298" s="735"/>
      <c r="R298" s="735"/>
      <c r="S298" s="735"/>
      <c r="T298" s="735"/>
      <c r="U298" s="736"/>
      <c r="V298" s="447">
        <f>SUM(V278:V297)</f>
        <v>288</v>
      </c>
    </row>
    <row r="299" ht="15" thickBot="1">
      <c r="B299" s="418"/>
    </row>
    <row r="300" spans="1:22" ht="15" thickBot="1">
      <c r="A300" s="740" t="s">
        <v>6</v>
      </c>
      <c r="B300" s="741"/>
      <c r="C300" s="741"/>
      <c r="D300" s="741"/>
      <c r="E300" s="741"/>
      <c r="F300" s="741"/>
      <c r="G300" s="741"/>
      <c r="H300" s="741"/>
      <c r="I300" s="741"/>
      <c r="J300" s="741"/>
      <c r="K300" s="741"/>
      <c r="L300" s="741"/>
      <c r="M300" s="741"/>
      <c r="N300" s="741"/>
      <c r="O300" s="741"/>
      <c r="P300" s="741"/>
      <c r="Q300" s="741"/>
      <c r="R300" s="741"/>
      <c r="S300" s="741"/>
      <c r="T300" s="741"/>
      <c r="U300" s="741"/>
      <c r="V300" s="742"/>
    </row>
    <row r="301" spans="1:22" ht="15" thickBot="1">
      <c r="A301" s="308">
        <v>2000752</v>
      </c>
      <c r="B301" s="146" t="s">
        <v>0</v>
      </c>
      <c r="C301" s="177" t="s">
        <v>204</v>
      </c>
      <c r="D301" s="201" t="s">
        <v>105</v>
      </c>
      <c r="E301" s="196"/>
      <c r="F301" s="195"/>
      <c r="G301" s="205">
        <v>1</v>
      </c>
      <c r="H301" s="242">
        <f>SUM(E301:G301)</f>
        <v>1</v>
      </c>
      <c r="I301" s="196"/>
      <c r="J301" s="195"/>
      <c r="K301" s="195"/>
      <c r="L301" s="197"/>
      <c r="M301" s="246"/>
      <c r="N301" s="352"/>
      <c r="O301" s="407"/>
      <c r="P301" s="314"/>
      <c r="Q301" s="195"/>
      <c r="R301" s="195"/>
      <c r="S301" s="195"/>
      <c r="T301" s="195"/>
      <c r="U301" s="197"/>
      <c r="V301" s="579"/>
    </row>
    <row r="302" spans="1:22" ht="15" thickBot="1">
      <c r="A302" s="731" t="s">
        <v>63</v>
      </c>
      <c r="B302" s="732"/>
      <c r="C302" s="732"/>
      <c r="D302" s="733"/>
      <c r="E302" s="743"/>
      <c r="F302" s="744"/>
      <c r="G302" s="745"/>
      <c r="H302" s="224">
        <f>H301</f>
        <v>1</v>
      </c>
      <c r="I302" s="756"/>
      <c r="J302" s="754"/>
      <c r="K302" s="754"/>
      <c r="L302" s="755"/>
      <c r="M302" s="392"/>
      <c r="N302" s="240"/>
      <c r="O302" s="330"/>
      <c r="P302" s="735"/>
      <c r="Q302" s="735"/>
      <c r="R302" s="735"/>
      <c r="S302" s="735"/>
      <c r="T302" s="735"/>
      <c r="U302" s="735"/>
      <c r="V302" s="483"/>
    </row>
    <row r="303" spans="1:22" ht="15">
      <c r="A303" s="167">
        <v>2004693</v>
      </c>
      <c r="B303" s="149" t="s">
        <v>13</v>
      </c>
      <c r="C303" s="150" t="s">
        <v>358</v>
      </c>
      <c r="D303" s="250" t="s">
        <v>105</v>
      </c>
      <c r="E303" s="576"/>
      <c r="F303" s="577"/>
      <c r="G303" s="578"/>
      <c r="H303" s="379"/>
      <c r="I303" s="575"/>
      <c r="J303" s="171"/>
      <c r="K303" s="171"/>
      <c r="L303" s="173"/>
      <c r="M303" s="526"/>
      <c r="N303" s="493"/>
      <c r="O303" s="586"/>
      <c r="P303" s="570"/>
      <c r="Q303" s="571"/>
      <c r="R303" s="571">
        <v>55</v>
      </c>
      <c r="S303" s="571">
        <v>5</v>
      </c>
      <c r="T303" s="571">
        <v>5</v>
      </c>
      <c r="U303" s="572">
        <v>15</v>
      </c>
      <c r="V303" s="589">
        <f aca="true" t="shared" si="16" ref="V303">SUM(P303:U303)</f>
        <v>80</v>
      </c>
    </row>
    <row r="304" spans="1:22" ht="15">
      <c r="A304" s="170">
        <v>2014861</v>
      </c>
      <c r="B304" s="171" t="s">
        <v>17</v>
      </c>
      <c r="C304" s="172" t="s">
        <v>202</v>
      </c>
      <c r="D304" s="253" t="s">
        <v>105</v>
      </c>
      <c r="E304" s="155">
        <v>30</v>
      </c>
      <c r="F304" s="147">
        <v>55</v>
      </c>
      <c r="G304" s="204">
        <v>50</v>
      </c>
      <c r="H304" s="374">
        <f aca="true" t="shared" si="17" ref="H304:H314">SUM(E304:G304)</f>
        <v>135</v>
      </c>
      <c r="I304" s="156"/>
      <c r="J304" s="147"/>
      <c r="K304" s="147"/>
      <c r="L304" s="157">
        <v>15</v>
      </c>
      <c r="M304" s="397">
        <f>SUM(I304:L304)</f>
        <v>15</v>
      </c>
      <c r="N304" s="494">
        <v>5</v>
      </c>
      <c r="O304" s="335">
        <f>SUM(N304:N304)</f>
        <v>5</v>
      </c>
      <c r="P304" s="279"/>
      <c r="Q304" s="280"/>
      <c r="R304" s="280"/>
      <c r="S304" s="280"/>
      <c r="T304" s="280"/>
      <c r="U304" s="275"/>
      <c r="V304" s="425"/>
    </row>
    <row r="305" spans="1:22" ht="15">
      <c r="A305" s="152">
        <v>2014829</v>
      </c>
      <c r="B305" s="153" t="s">
        <v>17</v>
      </c>
      <c r="C305" s="147" t="s">
        <v>203</v>
      </c>
      <c r="D305" s="251" t="s">
        <v>105</v>
      </c>
      <c r="E305" s="155">
        <v>20</v>
      </c>
      <c r="F305" s="147">
        <v>40</v>
      </c>
      <c r="G305" s="204">
        <v>30</v>
      </c>
      <c r="H305" s="374">
        <f t="shared" si="17"/>
        <v>90</v>
      </c>
      <c r="I305" s="156">
        <v>40</v>
      </c>
      <c r="J305" s="147"/>
      <c r="K305" s="147"/>
      <c r="L305" s="157">
        <v>15</v>
      </c>
      <c r="M305" s="397">
        <f>SUM(I305:L305)</f>
        <v>55</v>
      </c>
      <c r="N305" s="494">
        <v>10</v>
      </c>
      <c r="O305" s="335">
        <f>SUM(N305:N305)</f>
        <v>10</v>
      </c>
      <c r="P305" s="279"/>
      <c r="Q305" s="280"/>
      <c r="R305" s="280"/>
      <c r="S305" s="280"/>
      <c r="T305" s="280"/>
      <c r="U305" s="275"/>
      <c r="V305" s="425"/>
    </row>
    <row r="306" spans="1:22" ht="15">
      <c r="A306" s="152">
        <v>2013765</v>
      </c>
      <c r="B306" s="153" t="s">
        <v>81</v>
      </c>
      <c r="C306" s="147" t="s">
        <v>359</v>
      </c>
      <c r="D306" s="251" t="s">
        <v>105</v>
      </c>
      <c r="E306" s="155"/>
      <c r="F306" s="147"/>
      <c r="G306" s="204"/>
      <c r="H306" s="374"/>
      <c r="I306" s="156"/>
      <c r="J306" s="147"/>
      <c r="K306" s="147"/>
      <c r="L306" s="157"/>
      <c r="M306" s="397"/>
      <c r="N306" s="494"/>
      <c r="O306" s="335"/>
      <c r="P306" s="279">
        <v>2</v>
      </c>
      <c r="Q306" s="280">
        <v>2</v>
      </c>
      <c r="R306" s="280">
        <v>2</v>
      </c>
      <c r="S306" s="280">
        <v>2</v>
      </c>
      <c r="T306" s="280">
        <v>2</v>
      </c>
      <c r="U306" s="275">
        <v>2</v>
      </c>
      <c r="V306" s="425">
        <v>12</v>
      </c>
    </row>
    <row r="307" spans="1:22" ht="15">
      <c r="A307" s="413">
        <v>2014793</v>
      </c>
      <c r="B307" s="153" t="s">
        <v>86</v>
      </c>
      <c r="C307" s="147" t="s">
        <v>363</v>
      </c>
      <c r="D307" s="251" t="s">
        <v>105</v>
      </c>
      <c r="E307" s="155"/>
      <c r="F307" s="147"/>
      <c r="G307" s="204"/>
      <c r="H307" s="374"/>
      <c r="I307" s="156"/>
      <c r="J307" s="147"/>
      <c r="K307" s="147"/>
      <c r="L307" s="157"/>
      <c r="M307" s="397"/>
      <c r="N307" s="494"/>
      <c r="O307" s="335"/>
      <c r="P307" s="580">
        <v>2</v>
      </c>
      <c r="Q307" s="581">
        <v>2</v>
      </c>
      <c r="R307" s="582">
        <v>2</v>
      </c>
      <c r="S307" s="280">
        <v>2</v>
      </c>
      <c r="T307" s="280">
        <v>2</v>
      </c>
      <c r="U307" s="275">
        <v>2</v>
      </c>
      <c r="V307" s="426">
        <f aca="true" t="shared" si="18" ref="V307:V308">SUM(P307:U307)</f>
        <v>12</v>
      </c>
    </row>
    <row r="308" spans="1:22" ht="15">
      <c r="A308" s="152">
        <v>2015718</v>
      </c>
      <c r="B308" s="153" t="s">
        <v>86</v>
      </c>
      <c r="C308" s="147" t="s">
        <v>364</v>
      </c>
      <c r="D308" s="251" t="s">
        <v>105</v>
      </c>
      <c r="E308" s="155"/>
      <c r="F308" s="147"/>
      <c r="G308" s="204"/>
      <c r="H308" s="374"/>
      <c r="I308" s="156"/>
      <c r="J308" s="147"/>
      <c r="K308" s="147"/>
      <c r="L308" s="157"/>
      <c r="M308" s="397"/>
      <c r="N308" s="494"/>
      <c r="O308" s="335"/>
      <c r="P308" s="279"/>
      <c r="Q308" s="280"/>
      <c r="R308" s="582">
        <v>2</v>
      </c>
      <c r="S308" s="280">
        <v>2</v>
      </c>
      <c r="T308" s="280">
        <v>2</v>
      </c>
      <c r="U308" s="275">
        <v>2</v>
      </c>
      <c r="V308" s="425">
        <f t="shared" si="18"/>
        <v>8</v>
      </c>
    </row>
    <row r="309" spans="1:22" ht="15">
      <c r="A309" s="152">
        <v>2010056</v>
      </c>
      <c r="B309" s="153" t="s">
        <v>14</v>
      </c>
      <c r="C309" s="147" t="s">
        <v>205</v>
      </c>
      <c r="D309" s="251" t="s">
        <v>105</v>
      </c>
      <c r="E309" s="155">
        <v>25</v>
      </c>
      <c r="F309" s="147">
        <v>5</v>
      </c>
      <c r="G309" s="204">
        <v>40</v>
      </c>
      <c r="H309" s="374">
        <f t="shared" si="17"/>
        <v>70</v>
      </c>
      <c r="I309" s="156"/>
      <c r="J309" s="147"/>
      <c r="K309" s="147"/>
      <c r="L309" s="300">
        <v>0.3333333333333333</v>
      </c>
      <c r="M309" s="228">
        <f>SUM(I309:L309)</f>
        <v>0.3333333333333333</v>
      </c>
      <c r="N309" s="422"/>
      <c r="O309" s="496"/>
      <c r="P309" s="279"/>
      <c r="Q309" s="280"/>
      <c r="R309" s="280"/>
      <c r="S309" s="280"/>
      <c r="T309" s="280"/>
      <c r="U309" s="275"/>
      <c r="V309" s="425"/>
    </row>
    <row r="310" spans="1:22" ht="15">
      <c r="A310" s="152">
        <v>2000477</v>
      </c>
      <c r="B310" s="153" t="s">
        <v>14</v>
      </c>
      <c r="C310" s="147" t="s">
        <v>206</v>
      </c>
      <c r="D310" s="251" t="s">
        <v>105</v>
      </c>
      <c r="E310" s="155">
        <v>1</v>
      </c>
      <c r="F310" s="147">
        <v>1</v>
      </c>
      <c r="G310" s="204">
        <v>1</v>
      </c>
      <c r="H310" s="374">
        <f t="shared" si="17"/>
        <v>3</v>
      </c>
      <c r="I310" s="156"/>
      <c r="J310" s="147"/>
      <c r="K310" s="147"/>
      <c r="L310" s="300">
        <v>0.3333333333333333</v>
      </c>
      <c r="M310" s="228">
        <f>SUM(I310:L310)</f>
        <v>0.3333333333333333</v>
      </c>
      <c r="N310" s="494">
        <v>1</v>
      </c>
      <c r="O310" s="508">
        <f>SUM(N310:N310)</f>
        <v>1</v>
      </c>
      <c r="P310" s="583"/>
      <c r="Q310" s="584"/>
      <c r="R310" s="584"/>
      <c r="S310" s="584"/>
      <c r="T310" s="280"/>
      <c r="U310" s="275"/>
      <c r="V310" s="425"/>
    </row>
    <row r="311" spans="1:22" ht="15">
      <c r="A311" s="152">
        <v>2014939</v>
      </c>
      <c r="B311" s="153" t="s">
        <v>14</v>
      </c>
      <c r="C311" s="147" t="s">
        <v>207</v>
      </c>
      <c r="D311" s="251" t="s">
        <v>105</v>
      </c>
      <c r="E311" s="155">
        <v>1</v>
      </c>
      <c r="F311" s="147">
        <v>1</v>
      </c>
      <c r="G311" s="204">
        <v>1</v>
      </c>
      <c r="H311" s="374">
        <f t="shared" si="17"/>
        <v>3</v>
      </c>
      <c r="I311" s="156"/>
      <c r="J311" s="147"/>
      <c r="K311" s="147"/>
      <c r="L311" s="157"/>
      <c r="M311" s="320"/>
      <c r="N311" s="422"/>
      <c r="O311" s="496"/>
      <c r="P311" s="279"/>
      <c r="Q311" s="280"/>
      <c r="R311" s="280"/>
      <c r="S311" s="280"/>
      <c r="T311" s="280"/>
      <c r="U311" s="275"/>
      <c r="V311" s="425"/>
    </row>
    <row r="312" spans="1:22" ht="15">
      <c r="A312" s="152">
        <v>2013118</v>
      </c>
      <c r="B312" s="153" t="s">
        <v>14</v>
      </c>
      <c r="C312" s="147" t="s">
        <v>208</v>
      </c>
      <c r="D312" s="251" t="s">
        <v>105</v>
      </c>
      <c r="E312" s="155">
        <v>1</v>
      </c>
      <c r="F312" s="147">
        <v>1</v>
      </c>
      <c r="G312" s="204"/>
      <c r="H312" s="371">
        <f t="shared" si="17"/>
        <v>2</v>
      </c>
      <c r="I312" s="156"/>
      <c r="J312" s="147"/>
      <c r="K312" s="147"/>
      <c r="L312" s="157"/>
      <c r="M312" s="320"/>
      <c r="N312" s="422"/>
      <c r="O312" s="496"/>
      <c r="P312" s="279"/>
      <c r="Q312" s="280"/>
      <c r="R312" s="280"/>
      <c r="S312" s="280"/>
      <c r="T312" s="280"/>
      <c r="U312" s="275"/>
      <c r="V312" s="425"/>
    </row>
    <row r="313" spans="1:22" ht="15">
      <c r="A313" s="158">
        <v>2014269</v>
      </c>
      <c r="B313" s="153" t="s">
        <v>14</v>
      </c>
      <c r="C313" s="147" t="s">
        <v>209</v>
      </c>
      <c r="D313" s="251" t="s">
        <v>105</v>
      </c>
      <c r="E313" s="156"/>
      <c r="F313" s="147">
        <v>1</v>
      </c>
      <c r="G313" s="204">
        <v>1</v>
      </c>
      <c r="H313" s="371">
        <f t="shared" si="17"/>
        <v>2</v>
      </c>
      <c r="I313" s="156"/>
      <c r="J313" s="147"/>
      <c r="K313" s="147"/>
      <c r="L313" s="157"/>
      <c r="M313" s="320"/>
      <c r="N313" s="494">
        <v>1</v>
      </c>
      <c r="O313" s="335">
        <f>SUM(N313:N313)</f>
        <v>1</v>
      </c>
      <c r="P313" s="279"/>
      <c r="Q313" s="280"/>
      <c r="R313" s="280"/>
      <c r="S313" s="280"/>
      <c r="T313" s="280"/>
      <c r="U313" s="275"/>
      <c r="V313" s="425"/>
    </row>
    <row r="314" spans="1:22" ht="15">
      <c r="A314" s="181">
        <v>2015585</v>
      </c>
      <c r="B314" s="160" t="s">
        <v>14</v>
      </c>
      <c r="C314" s="161" t="s">
        <v>210</v>
      </c>
      <c r="D314" s="295" t="s">
        <v>105</v>
      </c>
      <c r="E314" s="156"/>
      <c r="F314" s="147"/>
      <c r="G314" s="204">
        <v>1</v>
      </c>
      <c r="H314" s="371">
        <f t="shared" si="17"/>
        <v>1</v>
      </c>
      <c r="I314" s="156"/>
      <c r="J314" s="147"/>
      <c r="K314" s="147"/>
      <c r="L314" s="157"/>
      <c r="M314" s="320"/>
      <c r="N314" s="422"/>
      <c r="O314" s="496"/>
      <c r="P314" s="279"/>
      <c r="Q314" s="280"/>
      <c r="R314" s="280"/>
      <c r="S314" s="280"/>
      <c r="T314" s="280"/>
      <c r="U314" s="275"/>
      <c r="V314" s="425"/>
    </row>
    <row r="315" spans="1:22" ht="15">
      <c r="A315" s="181">
        <v>2013121</v>
      </c>
      <c r="B315" s="160" t="s">
        <v>14</v>
      </c>
      <c r="C315" s="161" t="s">
        <v>289</v>
      </c>
      <c r="D315" s="295" t="s">
        <v>105</v>
      </c>
      <c r="E315" s="156"/>
      <c r="F315" s="147"/>
      <c r="G315" s="204"/>
      <c r="H315" s="371"/>
      <c r="I315" s="156"/>
      <c r="J315" s="147"/>
      <c r="K315" s="147"/>
      <c r="L315" s="157"/>
      <c r="M315" s="320"/>
      <c r="N315" s="494">
        <v>1</v>
      </c>
      <c r="O315" s="335">
        <f>SUM(N315:N315)</f>
        <v>1</v>
      </c>
      <c r="P315" s="279"/>
      <c r="Q315" s="280"/>
      <c r="R315" s="280"/>
      <c r="S315" s="280"/>
      <c r="T315" s="280"/>
      <c r="U315" s="275"/>
      <c r="V315" s="425"/>
    </row>
    <row r="316" spans="1:22" ht="15">
      <c r="A316" s="181">
        <v>2016212</v>
      </c>
      <c r="B316" s="160" t="s">
        <v>18</v>
      </c>
      <c r="C316" s="161" t="s">
        <v>365</v>
      </c>
      <c r="D316" s="295" t="s">
        <v>105</v>
      </c>
      <c r="E316" s="156"/>
      <c r="F316" s="147"/>
      <c r="G316" s="204"/>
      <c r="H316" s="371"/>
      <c r="I316" s="156"/>
      <c r="J316" s="147"/>
      <c r="K316" s="147"/>
      <c r="L316" s="300">
        <v>0.3333333333333333</v>
      </c>
      <c r="M316" s="228">
        <f>SUM(I316:L316)</f>
        <v>0.3333333333333333</v>
      </c>
      <c r="N316" s="422"/>
      <c r="O316" s="496"/>
      <c r="P316" s="279"/>
      <c r="Q316" s="280"/>
      <c r="R316" s="280"/>
      <c r="S316" s="280"/>
      <c r="T316" s="280"/>
      <c r="U316" s="275"/>
      <c r="V316" s="425"/>
    </row>
    <row r="317" spans="1:22" ht="15">
      <c r="A317" s="158">
        <v>2014984</v>
      </c>
      <c r="B317" s="153" t="s">
        <v>79</v>
      </c>
      <c r="C317" s="147" t="s">
        <v>361</v>
      </c>
      <c r="D317" s="251" t="s">
        <v>105</v>
      </c>
      <c r="E317" s="156"/>
      <c r="F317" s="147"/>
      <c r="G317" s="204"/>
      <c r="H317" s="371"/>
      <c r="I317" s="156"/>
      <c r="J317" s="147"/>
      <c r="K317" s="147"/>
      <c r="L317" s="300"/>
      <c r="M317" s="228"/>
      <c r="N317" s="422"/>
      <c r="O317" s="496"/>
      <c r="P317" s="580">
        <v>2</v>
      </c>
      <c r="Q317" s="581">
        <v>2</v>
      </c>
      <c r="R317" s="280"/>
      <c r="S317" s="280">
        <v>2</v>
      </c>
      <c r="T317" s="280">
        <v>2</v>
      </c>
      <c r="U317" s="275">
        <v>2</v>
      </c>
      <c r="V317" s="425">
        <f aca="true" t="shared" si="19" ref="V317">SUM(P317:U317)</f>
        <v>10</v>
      </c>
    </row>
    <row r="318" spans="1:22" ht="15">
      <c r="A318" s="158">
        <v>2012494</v>
      </c>
      <c r="B318" s="153" t="s">
        <v>78</v>
      </c>
      <c r="C318" s="147" t="s">
        <v>362</v>
      </c>
      <c r="D318" s="251" t="s">
        <v>105</v>
      </c>
      <c r="E318" s="156"/>
      <c r="F318" s="147"/>
      <c r="G318" s="204"/>
      <c r="H318" s="371"/>
      <c r="I318" s="156"/>
      <c r="J318" s="147"/>
      <c r="K318" s="147"/>
      <c r="L318" s="300"/>
      <c r="M318" s="228"/>
      <c r="N318" s="422"/>
      <c r="O318" s="496"/>
      <c r="P318" s="580">
        <v>2</v>
      </c>
      <c r="Q318" s="581">
        <v>2</v>
      </c>
      <c r="R318" s="280">
        <v>2</v>
      </c>
      <c r="S318" s="280">
        <v>2</v>
      </c>
      <c r="T318" s="280">
        <v>2</v>
      </c>
      <c r="U318" s="275">
        <v>2</v>
      </c>
      <c r="V318" s="425">
        <v>12</v>
      </c>
    </row>
    <row r="319" spans="1:22" ht="15" thickBot="1">
      <c r="A319" s="221">
        <v>2014188</v>
      </c>
      <c r="B319" s="222" t="s">
        <v>82</v>
      </c>
      <c r="C319" s="165" t="s">
        <v>360</v>
      </c>
      <c r="D319" s="254" t="s">
        <v>105</v>
      </c>
      <c r="E319" s="183"/>
      <c r="F319" s="165"/>
      <c r="G319" s="214"/>
      <c r="H319" s="372"/>
      <c r="I319" s="183"/>
      <c r="J319" s="165"/>
      <c r="K319" s="165"/>
      <c r="L319" s="304"/>
      <c r="M319" s="229"/>
      <c r="N319" s="438"/>
      <c r="O319" s="587"/>
      <c r="P319" s="282">
        <v>2</v>
      </c>
      <c r="Q319" s="283">
        <v>2</v>
      </c>
      <c r="R319" s="283"/>
      <c r="S319" s="283"/>
      <c r="T319" s="283"/>
      <c r="U319" s="585">
        <v>2</v>
      </c>
      <c r="V319" s="427">
        <v>6</v>
      </c>
    </row>
    <row r="320" spans="1:22" ht="15" thickBot="1">
      <c r="A320" s="731" t="s">
        <v>145</v>
      </c>
      <c r="B320" s="732"/>
      <c r="C320" s="732"/>
      <c r="D320" s="733"/>
      <c r="E320" s="743"/>
      <c r="F320" s="744"/>
      <c r="G320" s="745"/>
      <c r="H320" s="517">
        <f>SUM(H303:H319)</f>
        <v>306</v>
      </c>
      <c r="I320" s="734"/>
      <c r="J320" s="735"/>
      <c r="K320" s="735"/>
      <c r="L320" s="736"/>
      <c r="M320" s="461">
        <f>SUM(M303:M319)</f>
        <v>70.99999999999999</v>
      </c>
      <c r="N320" s="457"/>
      <c r="O320" s="463">
        <f>SUM(O303:O319)</f>
        <v>18</v>
      </c>
      <c r="P320" s="734"/>
      <c r="Q320" s="735"/>
      <c r="R320" s="735"/>
      <c r="S320" s="735"/>
      <c r="T320" s="735"/>
      <c r="U320" s="736"/>
      <c r="V320" s="588">
        <f>SUM(V303:V319)</f>
        <v>140</v>
      </c>
    </row>
    <row r="321" ht="15" thickBot="1"/>
    <row r="322" spans="1:22" ht="15" thickBot="1">
      <c r="A322" s="740" t="s">
        <v>2</v>
      </c>
      <c r="B322" s="741"/>
      <c r="C322" s="741"/>
      <c r="D322" s="741"/>
      <c r="E322" s="741"/>
      <c r="F322" s="741"/>
      <c r="G322" s="741"/>
      <c r="H322" s="741"/>
      <c r="I322" s="741"/>
      <c r="J322" s="741"/>
      <c r="K322" s="741"/>
      <c r="L322" s="741"/>
      <c r="M322" s="741"/>
      <c r="N322" s="741"/>
      <c r="O322" s="741"/>
      <c r="P322" s="741"/>
      <c r="Q322" s="741"/>
      <c r="R322" s="741"/>
      <c r="S322" s="741"/>
      <c r="T322" s="741"/>
      <c r="U322" s="741"/>
      <c r="V322" s="742"/>
    </row>
    <row r="323" spans="1:22" ht="15" thickBot="1">
      <c r="A323" s="592">
        <v>2005346</v>
      </c>
      <c r="B323" s="190" t="s">
        <v>62</v>
      </c>
      <c r="C323" s="195" t="s">
        <v>211</v>
      </c>
      <c r="D323" s="593" t="s">
        <v>113</v>
      </c>
      <c r="E323" s="594">
        <v>45</v>
      </c>
      <c r="F323" s="176">
        <v>35</v>
      </c>
      <c r="G323" s="191">
        <v>3</v>
      </c>
      <c r="H323" s="242">
        <f>SUM(E323:G323)</f>
        <v>83</v>
      </c>
      <c r="I323" s="305"/>
      <c r="J323" s="176"/>
      <c r="K323" s="176"/>
      <c r="L323" s="191"/>
      <c r="M323" s="246"/>
      <c r="O323" s="407"/>
      <c r="P323" s="305"/>
      <c r="Q323" s="176"/>
      <c r="R323" s="176"/>
      <c r="S323" s="176"/>
      <c r="T323" s="176"/>
      <c r="U323" s="191"/>
      <c r="V323" s="579"/>
    </row>
    <row r="324" spans="1:22" ht="15" thickBot="1">
      <c r="A324" s="731" t="s">
        <v>63</v>
      </c>
      <c r="B324" s="732"/>
      <c r="C324" s="732"/>
      <c r="D324" s="733"/>
      <c r="E324" s="591"/>
      <c r="F324" s="207"/>
      <c r="G324" s="596"/>
      <c r="H324" s="224">
        <f>H323</f>
        <v>83</v>
      </c>
      <c r="I324" s="753"/>
      <c r="J324" s="754"/>
      <c r="K324" s="754"/>
      <c r="L324" s="755"/>
      <c r="M324" s="392"/>
      <c r="N324" s="240"/>
      <c r="O324" s="330"/>
      <c r="P324" s="734"/>
      <c r="Q324" s="735"/>
      <c r="R324" s="735"/>
      <c r="S324" s="735"/>
      <c r="T324" s="735"/>
      <c r="U324" s="736"/>
      <c r="V324" s="483"/>
    </row>
    <row r="325" spans="1:22" ht="15">
      <c r="A325" s="170">
        <v>2007399</v>
      </c>
      <c r="B325" s="171" t="s">
        <v>14</v>
      </c>
      <c r="C325" s="172" t="s">
        <v>212</v>
      </c>
      <c r="D325" s="253" t="s">
        <v>113</v>
      </c>
      <c r="E325" s="294">
        <v>1</v>
      </c>
      <c r="F325" s="172"/>
      <c r="G325" s="180"/>
      <c r="H325" s="379">
        <f>SUM(E325:G325)</f>
        <v>1</v>
      </c>
      <c r="I325" s="211"/>
      <c r="J325" s="172"/>
      <c r="K325" s="172"/>
      <c r="L325" s="312">
        <v>1</v>
      </c>
      <c r="M325" s="247">
        <f>SUM(I325:L325)</f>
        <v>1</v>
      </c>
      <c r="N325" s="493"/>
      <c r="O325" s="523"/>
      <c r="P325" s="211"/>
      <c r="Q325" s="172"/>
      <c r="R325" s="172"/>
      <c r="S325" s="172"/>
      <c r="T325" s="172"/>
      <c r="U325" s="180"/>
      <c r="V325" s="595"/>
    </row>
    <row r="326" spans="1:22" ht="15">
      <c r="A326" s="152">
        <v>2009261</v>
      </c>
      <c r="B326" s="153" t="s">
        <v>18</v>
      </c>
      <c r="C326" s="147" t="s">
        <v>275</v>
      </c>
      <c r="D326" s="251" t="s">
        <v>113</v>
      </c>
      <c r="E326" s="249"/>
      <c r="F326" s="147"/>
      <c r="G326" s="157"/>
      <c r="H326" s="371"/>
      <c r="I326" s="212"/>
      <c r="J326" s="147"/>
      <c r="K326" s="147"/>
      <c r="L326" s="218">
        <v>1</v>
      </c>
      <c r="M326" s="227">
        <f>SUM(I326:L326)</f>
        <v>1</v>
      </c>
      <c r="N326" s="422"/>
      <c r="O326" s="338"/>
      <c r="P326" s="212"/>
      <c r="Q326" s="147"/>
      <c r="R326" s="147"/>
      <c r="S326" s="147"/>
      <c r="T326" s="147"/>
      <c r="U326" s="157"/>
      <c r="V326" s="481"/>
    </row>
    <row r="327" spans="1:22" ht="15">
      <c r="A327" s="316">
        <v>2012119</v>
      </c>
      <c r="B327" s="153" t="s">
        <v>18</v>
      </c>
      <c r="C327" s="147" t="s">
        <v>276</v>
      </c>
      <c r="D327" s="251" t="s">
        <v>113</v>
      </c>
      <c r="E327" s="249"/>
      <c r="F327" s="147"/>
      <c r="G327" s="157"/>
      <c r="H327" s="371"/>
      <c r="I327" s="212"/>
      <c r="J327" s="147"/>
      <c r="K327" s="147"/>
      <c r="L327" s="218">
        <v>1</v>
      </c>
      <c r="M327" s="227">
        <f>SUM(I327:L327)</f>
        <v>1</v>
      </c>
      <c r="N327" s="422"/>
      <c r="O327" s="338"/>
      <c r="P327" s="212"/>
      <c r="Q327" s="147"/>
      <c r="R327" s="147"/>
      <c r="S327" s="147"/>
      <c r="T327" s="147"/>
      <c r="U327" s="157"/>
      <c r="V327" s="481"/>
    </row>
    <row r="328" spans="1:22" ht="15">
      <c r="A328" s="316">
        <v>2013956</v>
      </c>
      <c r="B328" s="153" t="s">
        <v>86</v>
      </c>
      <c r="C328" s="147" t="s">
        <v>385</v>
      </c>
      <c r="D328" s="251" t="s">
        <v>113</v>
      </c>
      <c r="E328" s="249"/>
      <c r="F328" s="147"/>
      <c r="G328" s="157"/>
      <c r="H328" s="371"/>
      <c r="I328" s="212"/>
      <c r="J328" s="147"/>
      <c r="K328" s="147"/>
      <c r="L328" s="218"/>
      <c r="M328" s="227"/>
      <c r="N328" s="422"/>
      <c r="O328" s="338"/>
      <c r="P328" s="423">
        <v>2</v>
      </c>
      <c r="Q328" s="147"/>
      <c r="R328" s="319">
        <v>2</v>
      </c>
      <c r="S328" s="147">
        <v>2</v>
      </c>
      <c r="T328" s="147"/>
      <c r="U328" s="157">
        <v>2</v>
      </c>
      <c r="V328" s="425">
        <f aca="true" t="shared" si="20" ref="V328:V344">SUM(P328:U328)</f>
        <v>8</v>
      </c>
    </row>
    <row r="329" spans="1:22" ht="15">
      <c r="A329" s="316">
        <v>2013930</v>
      </c>
      <c r="B329" s="153" t="s">
        <v>86</v>
      </c>
      <c r="C329" s="147" t="s">
        <v>386</v>
      </c>
      <c r="D329" s="251" t="s">
        <v>113</v>
      </c>
      <c r="E329" s="249"/>
      <c r="F329" s="147"/>
      <c r="G329" s="157"/>
      <c r="H329" s="371"/>
      <c r="I329" s="212"/>
      <c r="J329" s="147"/>
      <c r="K329" s="147"/>
      <c r="L329" s="218"/>
      <c r="M329" s="227"/>
      <c r="N329" s="422"/>
      <c r="O329" s="338"/>
      <c r="P329" s="212"/>
      <c r="Q329" s="147"/>
      <c r="R329" s="319">
        <v>2</v>
      </c>
      <c r="S329" s="147">
        <v>2</v>
      </c>
      <c r="T329" s="147"/>
      <c r="U329" s="157">
        <v>2</v>
      </c>
      <c r="V329" s="425">
        <f t="shared" si="20"/>
        <v>6</v>
      </c>
    </row>
    <row r="330" spans="1:22" ht="15">
      <c r="A330" s="316">
        <v>2013969</v>
      </c>
      <c r="B330" s="153" t="s">
        <v>81</v>
      </c>
      <c r="C330" s="147" t="s">
        <v>387</v>
      </c>
      <c r="D330" s="251" t="s">
        <v>113</v>
      </c>
      <c r="E330" s="249"/>
      <c r="F330" s="147"/>
      <c r="G330" s="157"/>
      <c r="H330" s="371"/>
      <c r="I330" s="212"/>
      <c r="J330" s="147"/>
      <c r="K330" s="147"/>
      <c r="L330" s="218"/>
      <c r="M330" s="227"/>
      <c r="N330" s="422"/>
      <c r="O330" s="338"/>
      <c r="P330" s="423">
        <v>2</v>
      </c>
      <c r="Q330" s="147"/>
      <c r="R330" s="319">
        <v>2</v>
      </c>
      <c r="S330" s="147">
        <v>2</v>
      </c>
      <c r="T330" s="147"/>
      <c r="U330" s="157">
        <v>2</v>
      </c>
      <c r="V330" s="425">
        <f t="shared" si="20"/>
        <v>8</v>
      </c>
    </row>
    <row r="331" spans="1:22" ht="15">
      <c r="A331" s="316">
        <v>2015307</v>
      </c>
      <c r="B331" s="153" t="s">
        <v>82</v>
      </c>
      <c r="C331" s="147" t="s">
        <v>388</v>
      </c>
      <c r="D331" s="251" t="s">
        <v>113</v>
      </c>
      <c r="E331" s="249"/>
      <c r="F331" s="147"/>
      <c r="G331" s="157"/>
      <c r="H331" s="371"/>
      <c r="I331" s="212"/>
      <c r="J331" s="147"/>
      <c r="K331" s="147"/>
      <c r="L331" s="218"/>
      <c r="M331" s="227"/>
      <c r="N331" s="422"/>
      <c r="O331" s="338"/>
      <c r="P331" s="423">
        <v>2</v>
      </c>
      <c r="Q331" s="147"/>
      <c r="R331" s="319">
        <v>2</v>
      </c>
      <c r="S331" s="147">
        <v>2</v>
      </c>
      <c r="T331" s="147"/>
      <c r="U331" s="157">
        <v>2</v>
      </c>
      <c r="V331" s="425">
        <f t="shared" si="20"/>
        <v>8</v>
      </c>
    </row>
    <row r="332" spans="1:22" ht="15">
      <c r="A332" s="316">
        <v>2015297</v>
      </c>
      <c r="B332" s="153" t="s">
        <v>82</v>
      </c>
      <c r="C332" s="147" t="s">
        <v>389</v>
      </c>
      <c r="D332" s="251" t="s">
        <v>113</v>
      </c>
      <c r="E332" s="249"/>
      <c r="F332" s="147"/>
      <c r="G332" s="157"/>
      <c r="H332" s="371"/>
      <c r="I332" s="212"/>
      <c r="J332" s="147"/>
      <c r="K332" s="147"/>
      <c r="L332" s="218"/>
      <c r="M332" s="227"/>
      <c r="N332" s="422"/>
      <c r="O332" s="338"/>
      <c r="P332" s="423">
        <v>2</v>
      </c>
      <c r="Q332" s="147"/>
      <c r="R332" s="319">
        <v>2</v>
      </c>
      <c r="S332" s="147"/>
      <c r="T332" s="147"/>
      <c r="U332" s="157">
        <v>2</v>
      </c>
      <c r="V332" s="425">
        <f t="shared" si="20"/>
        <v>6</v>
      </c>
    </row>
    <row r="333" spans="1:22" ht="15">
      <c r="A333" s="316">
        <v>2015284</v>
      </c>
      <c r="B333" s="153" t="s">
        <v>82</v>
      </c>
      <c r="C333" s="147" t="s">
        <v>390</v>
      </c>
      <c r="D333" s="251" t="s">
        <v>113</v>
      </c>
      <c r="E333" s="249"/>
      <c r="F333" s="147"/>
      <c r="G333" s="157"/>
      <c r="H333" s="371"/>
      <c r="I333" s="212"/>
      <c r="J333" s="147"/>
      <c r="K333" s="147"/>
      <c r="L333" s="218"/>
      <c r="M333" s="227"/>
      <c r="N333" s="422"/>
      <c r="O333" s="338"/>
      <c r="P333" s="212"/>
      <c r="Q333" s="147"/>
      <c r="R333" s="319">
        <v>2</v>
      </c>
      <c r="S333" s="147"/>
      <c r="T333" s="147"/>
      <c r="U333" s="157"/>
      <c r="V333" s="425">
        <f t="shared" si="20"/>
        <v>2</v>
      </c>
    </row>
    <row r="334" spans="1:22" ht="15">
      <c r="A334" s="316">
        <v>2011039</v>
      </c>
      <c r="B334" s="153" t="s">
        <v>79</v>
      </c>
      <c r="C334" s="147" t="s">
        <v>391</v>
      </c>
      <c r="D334" s="251" t="s">
        <v>113</v>
      </c>
      <c r="E334" s="249"/>
      <c r="F334" s="147"/>
      <c r="G334" s="157"/>
      <c r="H334" s="371"/>
      <c r="I334" s="212"/>
      <c r="J334" s="147"/>
      <c r="K334" s="147"/>
      <c r="L334" s="218"/>
      <c r="M334" s="227"/>
      <c r="N334" s="422"/>
      <c r="O334" s="338"/>
      <c r="P334" s="423">
        <v>2</v>
      </c>
      <c r="Q334" s="147"/>
      <c r="R334" s="319">
        <v>2</v>
      </c>
      <c r="S334" s="147">
        <v>2</v>
      </c>
      <c r="T334" s="147"/>
      <c r="U334" s="157">
        <v>2</v>
      </c>
      <c r="V334" s="425">
        <f t="shared" si="20"/>
        <v>8</v>
      </c>
    </row>
    <row r="335" spans="1:22" ht="15">
      <c r="A335" s="316">
        <v>2012096</v>
      </c>
      <c r="B335" s="153" t="s">
        <v>79</v>
      </c>
      <c r="C335" s="147" t="s">
        <v>392</v>
      </c>
      <c r="D335" s="251" t="s">
        <v>113</v>
      </c>
      <c r="E335" s="249"/>
      <c r="F335" s="147"/>
      <c r="G335" s="157"/>
      <c r="H335" s="371"/>
      <c r="I335" s="212"/>
      <c r="J335" s="147"/>
      <c r="K335" s="147"/>
      <c r="L335" s="218"/>
      <c r="M335" s="227"/>
      <c r="N335" s="422"/>
      <c r="O335" s="338"/>
      <c r="P335" s="423">
        <v>2</v>
      </c>
      <c r="Q335" s="147"/>
      <c r="R335" s="319">
        <v>2</v>
      </c>
      <c r="S335" s="147">
        <v>2</v>
      </c>
      <c r="T335" s="147"/>
      <c r="U335" s="157">
        <v>2</v>
      </c>
      <c r="V335" s="425">
        <f t="shared" si="20"/>
        <v>8</v>
      </c>
    </row>
    <row r="336" spans="1:22" ht="15">
      <c r="A336" s="316">
        <v>2012122</v>
      </c>
      <c r="B336" s="153" t="s">
        <v>79</v>
      </c>
      <c r="C336" s="147" t="s">
        <v>393</v>
      </c>
      <c r="D336" s="251" t="s">
        <v>113</v>
      </c>
      <c r="E336" s="249"/>
      <c r="F336" s="147"/>
      <c r="G336" s="157"/>
      <c r="H336" s="371"/>
      <c r="I336" s="212"/>
      <c r="J336" s="147"/>
      <c r="K336" s="147"/>
      <c r="L336" s="218"/>
      <c r="M336" s="227"/>
      <c r="N336" s="422"/>
      <c r="O336" s="338"/>
      <c r="P336" s="423">
        <v>2</v>
      </c>
      <c r="Q336" s="147"/>
      <c r="R336" s="319">
        <v>2</v>
      </c>
      <c r="S336" s="147">
        <v>2</v>
      </c>
      <c r="T336" s="147"/>
      <c r="U336" s="157">
        <v>2</v>
      </c>
      <c r="V336" s="425">
        <f t="shared" si="20"/>
        <v>8</v>
      </c>
    </row>
    <row r="337" spans="1:22" ht="15">
      <c r="A337" s="316">
        <v>2004020</v>
      </c>
      <c r="B337" s="153" t="s">
        <v>79</v>
      </c>
      <c r="C337" s="147" t="s">
        <v>394</v>
      </c>
      <c r="D337" s="251" t="s">
        <v>113</v>
      </c>
      <c r="E337" s="249"/>
      <c r="F337" s="147"/>
      <c r="G337" s="157"/>
      <c r="H337" s="371"/>
      <c r="I337" s="212"/>
      <c r="J337" s="147"/>
      <c r="K337" s="147"/>
      <c r="L337" s="218"/>
      <c r="M337" s="227"/>
      <c r="N337" s="422"/>
      <c r="O337" s="338"/>
      <c r="P337" s="423">
        <v>2</v>
      </c>
      <c r="Q337" s="147"/>
      <c r="R337" s="319">
        <v>2</v>
      </c>
      <c r="S337" s="147"/>
      <c r="T337" s="147"/>
      <c r="U337" s="157">
        <v>2</v>
      </c>
      <c r="V337" s="425">
        <f t="shared" si="20"/>
        <v>6</v>
      </c>
    </row>
    <row r="338" spans="1:22" ht="15">
      <c r="A338" s="316">
        <v>2011055</v>
      </c>
      <c r="B338" s="153" t="s">
        <v>79</v>
      </c>
      <c r="C338" s="147" t="s">
        <v>395</v>
      </c>
      <c r="D338" s="251" t="s">
        <v>113</v>
      </c>
      <c r="E338" s="249"/>
      <c r="F338" s="147"/>
      <c r="G338" s="157"/>
      <c r="H338" s="371"/>
      <c r="I338" s="212"/>
      <c r="J338" s="147"/>
      <c r="K338" s="147"/>
      <c r="L338" s="218"/>
      <c r="M338" s="227"/>
      <c r="N338" s="422"/>
      <c r="O338" s="338"/>
      <c r="P338" s="212"/>
      <c r="Q338" s="147"/>
      <c r="R338" s="147"/>
      <c r="S338" s="147">
        <v>2</v>
      </c>
      <c r="T338" s="147"/>
      <c r="U338" s="157">
        <v>2</v>
      </c>
      <c r="V338" s="425">
        <f t="shared" si="20"/>
        <v>4</v>
      </c>
    </row>
    <row r="339" spans="1:22" ht="15">
      <c r="A339" s="316">
        <v>2012135</v>
      </c>
      <c r="B339" s="153" t="s">
        <v>79</v>
      </c>
      <c r="C339" s="147" t="s">
        <v>396</v>
      </c>
      <c r="D339" s="251" t="s">
        <v>113</v>
      </c>
      <c r="E339" s="249"/>
      <c r="F339" s="147"/>
      <c r="G339" s="157"/>
      <c r="H339" s="371"/>
      <c r="I339" s="212"/>
      <c r="J339" s="147"/>
      <c r="K339" s="147"/>
      <c r="L339" s="218"/>
      <c r="M339" s="227"/>
      <c r="N339" s="422"/>
      <c r="O339" s="338"/>
      <c r="P339" s="423">
        <v>2</v>
      </c>
      <c r="Q339" s="147"/>
      <c r="R339" s="147"/>
      <c r="S339" s="147"/>
      <c r="T339" s="147"/>
      <c r="U339" s="157">
        <v>2</v>
      </c>
      <c r="V339" s="425">
        <f t="shared" si="20"/>
        <v>4</v>
      </c>
    </row>
    <row r="340" spans="1:22" ht="15">
      <c r="A340" s="316">
        <v>2012148</v>
      </c>
      <c r="B340" s="153" t="s">
        <v>79</v>
      </c>
      <c r="C340" s="147" t="s">
        <v>397</v>
      </c>
      <c r="D340" s="251" t="s">
        <v>113</v>
      </c>
      <c r="E340" s="249"/>
      <c r="F340" s="147"/>
      <c r="G340" s="157"/>
      <c r="H340" s="371"/>
      <c r="I340" s="212"/>
      <c r="J340" s="147"/>
      <c r="K340" s="147"/>
      <c r="L340" s="218"/>
      <c r="M340" s="227"/>
      <c r="N340" s="422"/>
      <c r="O340" s="338"/>
      <c r="P340" s="423">
        <v>2</v>
      </c>
      <c r="Q340" s="147"/>
      <c r="R340" s="147"/>
      <c r="S340" s="147"/>
      <c r="T340" s="147"/>
      <c r="U340" s="157">
        <v>2</v>
      </c>
      <c r="V340" s="425">
        <f t="shared" si="20"/>
        <v>4</v>
      </c>
    </row>
    <row r="341" spans="1:22" ht="15">
      <c r="A341" s="316">
        <v>2012151</v>
      </c>
      <c r="B341" s="153" t="s">
        <v>78</v>
      </c>
      <c r="C341" s="147" t="s">
        <v>398</v>
      </c>
      <c r="D341" s="251" t="s">
        <v>113</v>
      </c>
      <c r="E341" s="249"/>
      <c r="F341" s="147"/>
      <c r="G341" s="157"/>
      <c r="H341" s="371"/>
      <c r="I341" s="212"/>
      <c r="J341" s="147"/>
      <c r="K341" s="147"/>
      <c r="L341" s="218"/>
      <c r="M341" s="227"/>
      <c r="N341" s="422"/>
      <c r="O341" s="338"/>
      <c r="P341" s="423">
        <v>2</v>
      </c>
      <c r="Q341" s="147"/>
      <c r="R341" s="319">
        <v>2</v>
      </c>
      <c r="S341" s="147">
        <v>2</v>
      </c>
      <c r="T341" s="147"/>
      <c r="U341" s="157">
        <v>2</v>
      </c>
      <c r="V341" s="425">
        <f t="shared" si="20"/>
        <v>8</v>
      </c>
    </row>
    <row r="342" spans="1:22" ht="15">
      <c r="A342" s="316">
        <v>2013914</v>
      </c>
      <c r="B342" s="153" t="s">
        <v>78</v>
      </c>
      <c r="C342" s="147" t="s">
        <v>399</v>
      </c>
      <c r="D342" s="251" t="s">
        <v>113</v>
      </c>
      <c r="E342" s="249"/>
      <c r="F342" s="147"/>
      <c r="G342" s="157"/>
      <c r="H342" s="371"/>
      <c r="I342" s="212"/>
      <c r="J342" s="147"/>
      <c r="K342" s="147"/>
      <c r="L342" s="218"/>
      <c r="M342" s="227"/>
      <c r="N342" s="422"/>
      <c r="O342" s="338"/>
      <c r="P342" s="423">
        <v>2</v>
      </c>
      <c r="Q342" s="147"/>
      <c r="R342" s="147"/>
      <c r="S342" s="147">
        <v>2</v>
      </c>
      <c r="T342" s="147"/>
      <c r="U342" s="157">
        <v>2</v>
      </c>
      <c r="V342" s="425">
        <f t="shared" si="20"/>
        <v>6</v>
      </c>
    </row>
    <row r="343" spans="1:22" ht="15">
      <c r="A343" s="316">
        <v>2013943</v>
      </c>
      <c r="B343" s="153" t="s">
        <v>78</v>
      </c>
      <c r="C343" s="147" t="s">
        <v>400</v>
      </c>
      <c r="D343" s="251" t="s">
        <v>113</v>
      </c>
      <c r="E343" s="249"/>
      <c r="F343" s="147"/>
      <c r="G343" s="157"/>
      <c r="H343" s="371"/>
      <c r="I343" s="212"/>
      <c r="J343" s="147"/>
      <c r="K343" s="147"/>
      <c r="L343" s="218"/>
      <c r="M343" s="227"/>
      <c r="N343" s="422"/>
      <c r="O343" s="338"/>
      <c r="P343" s="423">
        <v>2</v>
      </c>
      <c r="Q343" s="147"/>
      <c r="R343" s="147"/>
      <c r="S343" s="147"/>
      <c r="T343" s="147"/>
      <c r="U343" s="157">
        <v>2</v>
      </c>
      <c r="V343" s="425">
        <f t="shared" si="20"/>
        <v>4</v>
      </c>
    </row>
    <row r="344" spans="1:22" ht="15" thickBot="1">
      <c r="A344" s="590">
        <v>2013985</v>
      </c>
      <c r="B344" s="160" t="s">
        <v>78</v>
      </c>
      <c r="C344" s="161" t="s">
        <v>401</v>
      </c>
      <c r="D344" s="295" t="s">
        <v>113</v>
      </c>
      <c r="E344" s="302"/>
      <c r="F344" s="161"/>
      <c r="G344" s="193"/>
      <c r="H344" s="378"/>
      <c r="I344" s="265"/>
      <c r="J344" s="161"/>
      <c r="K344" s="161"/>
      <c r="L344" s="597"/>
      <c r="M344" s="262"/>
      <c r="N344" s="515"/>
      <c r="O344" s="530"/>
      <c r="P344" s="598">
        <v>2</v>
      </c>
      <c r="Q344" s="161"/>
      <c r="R344" s="161"/>
      <c r="S344" s="161"/>
      <c r="T344" s="161"/>
      <c r="U344" s="193">
        <v>2</v>
      </c>
      <c r="V344" s="516">
        <f t="shared" si="20"/>
        <v>4</v>
      </c>
    </row>
    <row r="345" spans="1:22" ht="15" thickBot="1">
      <c r="A345" s="731" t="s">
        <v>145</v>
      </c>
      <c r="B345" s="732"/>
      <c r="C345" s="732"/>
      <c r="D345" s="733"/>
      <c r="E345" s="743"/>
      <c r="F345" s="744"/>
      <c r="G345" s="745"/>
      <c r="H345" s="455">
        <f>SUM(H325:H344)</f>
        <v>1</v>
      </c>
      <c r="I345" s="734"/>
      <c r="J345" s="735"/>
      <c r="K345" s="735"/>
      <c r="L345" s="736"/>
      <c r="M345" s="448">
        <f>SUM(M325:M344)</f>
        <v>3</v>
      </c>
      <c r="N345" s="457"/>
      <c r="O345" s="562"/>
      <c r="P345" s="734"/>
      <c r="Q345" s="735"/>
      <c r="R345" s="735"/>
      <c r="S345" s="735"/>
      <c r="T345" s="735"/>
      <c r="U345" s="736"/>
      <c r="V345" s="447">
        <f>SUM(V325:V344)</f>
        <v>102</v>
      </c>
    </row>
    <row r="346" ht="15" thickBot="1"/>
    <row r="347" spans="1:22" ht="15" thickBot="1">
      <c r="A347" s="748" t="s">
        <v>345</v>
      </c>
      <c r="B347" s="749"/>
      <c r="C347" s="749"/>
      <c r="D347" s="749"/>
      <c r="E347" s="749"/>
      <c r="F347" s="749"/>
      <c r="G347" s="749"/>
      <c r="H347" s="749"/>
      <c r="I347" s="749"/>
      <c r="J347" s="749"/>
      <c r="K347" s="749"/>
      <c r="L347" s="749"/>
      <c r="M347" s="749"/>
      <c r="N347" s="749"/>
      <c r="O347" s="749"/>
      <c r="P347" s="749"/>
      <c r="Q347" s="749"/>
      <c r="R347" s="749"/>
      <c r="S347" s="749"/>
      <c r="T347" s="749"/>
      <c r="U347" s="749"/>
      <c r="V347" s="750"/>
    </row>
    <row r="348" spans="1:22" ht="15" thickBot="1">
      <c r="A348" s="308">
        <v>2015491</v>
      </c>
      <c r="B348" s="146" t="s">
        <v>81</v>
      </c>
      <c r="C348" s="177" t="s">
        <v>402</v>
      </c>
      <c r="D348" s="201" t="s">
        <v>403</v>
      </c>
      <c r="E348" s="542"/>
      <c r="F348" s="146"/>
      <c r="G348" s="201"/>
      <c r="H348" s="224"/>
      <c r="I348" s="309"/>
      <c r="J348" s="177"/>
      <c r="K348" s="177"/>
      <c r="L348" s="186"/>
      <c r="M348" s="392"/>
      <c r="N348" s="240"/>
      <c r="O348" s="330"/>
      <c r="P348" s="309"/>
      <c r="Q348" s="177"/>
      <c r="R348" s="177"/>
      <c r="S348" s="177">
        <v>2</v>
      </c>
      <c r="T348" s="177">
        <v>2</v>
      </c>
      <c r="U348" s="186">
        <v>2</v>
      </c>
      <c r="V348" s="599">
        <f>SUM(P348:U348)</f>
        <v>6</v>
      </c>
    </row>
    <row r="349" spans="1:22" ht="15" thickBot="1">
      <c r="A349" s="731" t="s">
        <v>145</v>
      </c>
      <c r="B349" s="732"/>
      <c r="C349" s="732"/>
      <c r="D349" s="733"/>
      <c r="E349" s="743"/>
      <c r="F349" s="744"/>
      <c r="G349" s="745"/>
      <c r="H349" s="455"/>
      <c r="I349" s="735"/>
      <c r="J349" s="735"/>
      <c r="K349" s="735"/>
      <c r="L349" s="735"/>
      <c r="M349" s="448"/>
      <c r="N349" s="457"/>
      <c r="O349" s="562"/>
      <c r="P349" s="735"/>
      <c r="Q349" s="735"/>
      <c r="R349" s="735"/>
      <c r="S349" s="735"/>
      <c r="T349" s="735"/>
      <c r="U349" s="735"/>
      <c r="V349" s="447">
        <f>V348</f>
        <v>6</v>
      </c>
    </row>
    <row r="350" ht="15" thickBot="1">
      <c r="B350" s="418"/>
    </row>
    <row r="351" spans="1:15" ht="15" thickBot="1">
      <c r="A351" s="726" t="s">
        <v>218</v>
      </c>
      <c r="B351" s="727"/>
      <c r="C351" s="727"/>
      <c r="D351" s="727"/>
      <c r="E351" s="727"/>
      <c r="F351" s="727"/>
      <c r="G351" s="727"/>
      <c r="H351" s="727"/>
      <c r="I351" s="727"/>
      <c r="J351" s="727"/>
      <c r="K351" s="727"/>
      <c r="L351" s="727"/>
      <c r="M351" s="727"/>
      <c r="N351" s="727"/>
      <c r="O351" s="728"/>
    </row>
    <row r="352" spans="1:22" ht="15">
      <c r="A352" s="148">
        <v>2005472</v>
      </c>
      <c r="B352" s="149" t="s">
        <v>62</v>
      </c>
      <c r="C352" s="150" t="s">
        <v>213</v>
      </c>
      <c r="D352" s="250" t="s">
        <v>218</v>
      </c>
      <c r="E352" s="248">
        <v>35</v>
      </c>
      <c r="F352" s="150">
        <v>45</v>
      </c>
      <c r="G352" s="168">
        <v>25</v>
      </c>
      <c r="H352" s="370">
        <f>SUM(E352:G352)</f>
        <v>105</v>
      </c>
      <c r="I352" s="238"/>
      <c r="J352" s="150"/>
      <c r="K352" s="150"/>
      <c r="L352" s="168"/>
      <c r="M352" s="322"/>
      <c r="N352" s="600">
        <v>30</v>
      </c>
      <c r="O352" s="334">
        <f>SUM(N352:N352)</f>
        <v>30</v>
      </c>
      <c r="P352" s="143"/>
      <c r="Q352" s="143"/>
      <c r="R352" s="143"/>
      <c r="S352" s="143"/>
      <c r="V352" s="144"/>
    </row>
    <row r="353" spans="1:22" ht="15">
      <c r="A353" s="158">
        <v>2001382</v>
      </c>
      <c r="B353" s="153" t="s">
        <v>62</v>
      </c>
      <c r="C353" s="147" t="s">
        <v>214</v>
      </c>
      <c r="D353" s="251" t="s">
        <v>218</v>
      </c>
      <c r="E353" s="212"/>
      <c r="F353" s="147">
        <v>40</v>
      </c>
      <c r="G353" s="157">
        <v>40</v>
      </c>
      <c r="H353" s="371">
        <f>SUM(E353:G353)</f>
        <v>80</v>
      </c>
      <c r="I353" s="212"/>
      <c r="J353" s="147"/>
      <c r="K353" s="147"/>
      <c r="L353" s="157"/>
      <c r="M353" s="320"/>
      <c r="N353" s="422"/>
      <c r="O353" s="496"/>
      <c r="V353" s="144"/>
    </row>
    <row r="354" spans="1:22" ht="15">
      <c r="A354" s="158">
        <v>2001706</v>
      </c>
      <c r="B354" s="153" t="s">
        <v>0</v>
      </c>
      <c r="C354" s="147" t="s">
        <v>215</v>
      </c>
      <c r="D354" s="251" t="s">
        <v>218</v>
      </c>
      <c r="E354" s="212"/>
      <c r="F354" s="147">
        <v>45</v>
      </c>
      <c r="G354" s="157">
        <v>50</v>
      </c>
      <c r="H354" s="371">
        <f>SUM(E354:G354)</f>
        <v>95</v>
      </c>
      <c r="I354" s="212"/>
      <c r="J354" s="147"/>
      <c r="K354" s="147"/>
      <c r="L354" s="157"/>
      <c r="M354" s="320"/>
      <c r="N354" s="422"/>
      <c r="O354" s="496"/>
      <c r="V354" s="144"/>
    </row>
    <row r="355" spans="1:22" ht="15">
      <c r="A355" s="158">
        <v>2003568</v>
      </c>
      <c r="B355" s="153" t="s">
        <v>0</v>
      </c>
      <c r="C355" s="147" t="s">
        <v>216</v>
      </c>
      <c r="D355" s="251" t="s">
        <v>218</v>
      </c>
      <c r="E355" s="212"/>
      <c r="F355" s="147">
        <v>40</v>
      </c>
      <c r="G355" s="157">
        <v>30</v>
      </c>
      <c r="H355" s="371">
        <f>SUM(E355:G355)</f>
        <v>70</v>
      </c>
      <c r="I355" s="212"/>
      <c r="J355" s="147"/>
      <c r="K355" s="147"/>
      <c r="L355" s="218"/>
      <c r="M355" s="320"/>
      <c r="N355" s="422"/>
      <c r="O355" s="496"/>
      <c r="V355" s="144"/>
    </row>
    <row r="356" spans="1:22" ht="15">
      <c r="A356" s="215">
        <v>2001748</v>
      </c>
      <c r="B356" s="153" t="s">
        <v>0</v>
      </c>
      <c r="C356" s="232" t="s">
        <v>291</v>
      </c>
      <c r="D356" s="251" t="s">
        <v>218</v>
      </c>
      <c r="E356" s="310"/>
      <c r="F356" s="153"/>
      <c r="G356" s="154"/>
      <c r="H356" s="371"/>
      <c r="I356" s="212"/>
      <c r="J356" s="147"/>
      <c r="K356" s="147"/>
      <c r="L356" s="157"/>
      <c r="M356" s="320"/>
      <c r="N356" s="494">
        <v>45</v>
      </c>
      <c r="O356" s="335">
        <f>SUM(N356:N356)</f>
        <v>45</v>
      </c>
      <c r="V356" s="144"/>
    </row>
    <row r="357" spans="1:22" ht="15" thickBot="1">
      <c r="A357" s="221">
        <v>2012711</v>
      </c>
      <c r="B357" s="222" t="str">
        <f>VLOOKUP($A357,'[1]litsentsid'!$A$2:$P$676,9,FALSE)</f>
        <v>MJ</v>
      </c>
      <c r="C357" s="165" t="str">
        <f>VLOOKUP($A357,'[1]litsentsid'!$A$2:$P$676,3,FALSE)</f>
        <v>Mark Peterson</v>
      </c>
      <c r="D357" s="254" t="s">
        <v>218</v>
      </c>
      <c r="E357" s="213"/>
      <c r="F357" s="165"/>
      <c r="G357" s="164"/>
      <c r="H357" s="377"/>
      <c r="I357" s="213"/>
      <c r="J357" s="165"/>
      <c r="K357" s="165">
        <v>35</v>
      </c>
      <c r="L357" s="164"/>
      <c r="M357" s="243">
        <f>SUM(I357:L357)</f>
        <v>35</v>
      </c>
      <c r="N357" s="438"/>
      <c r="O357" s="424"/>
      <c r="P357" s="143"/>
      <c r="Q357" s="143"/>
      <c r="R357" s="143"/>
      <c r="S357" s="143"/>
      <c r="V357" s="144"/>
    </row>
    <row r="358" spans="8:22" ht="15">
      <c r="H358" s="216"/>
      <c r="M358" s="144"/>
      <c r="O358" s="144"/>
      <c r="V358" s="144"/>
    </row>
    <row r="359" spans="8:22" ht="15">
      <c r="H359" s="216"/>
      <c r="M359" s="144"/>
      <c r="O359" s="144"/>
      <c r="V359" s="144"/>
    </row>
    <row r="360" spans="8:22" ht="15">
      <c r="H360" s="216"/>
      <c r="M360" s="144"/>
      <c r="O360" s="144"/>
      <c r="V360" s="144"/>
    </row>
    <row r="361" spans="8:22" ht="15">
      <c r="H361" s="216"/>
      <c r="M361" s="144"/>
      <c r="O361" s="144"/>
      <c r="V361" s="144"/>
    </row>
    <row r="362" spans="8:22" ht="15">
      <c r="H362" s="216"/>
      <c r="M362" s="144"/>
      <c r="O362" s="144"/>
      <c r="V362" s="144"/>
    </row>
    <row r="363" spans="8:22" ht="15">
      <c r="H363" s="216"/>
      <c r="M363" s="144"/>
      <c r="O363" s="144"/>
      <c r="V363" s="144"/>
    </row>
    <row r="364" spans="8:22" ht="15">
      <c r="H364" s="216"/>
      <c r="M364" s="144"/>
      <c r="O364" s="144"/>
      <c r="V364" s="144"/>
    </row>
    <row r="365" spans="8:22" ht="15">
      <c r="H365" s="216"/>
      <c r="M365" s="144"/>
      <c r="O365" s="144"/>
      <c r="V365" s="144"/>
    </row>
    <row r="366" spans="8:22" ht="15">
      <c r="H366" s="216"/>
      <c r="M366" s="144"/>
      <c r="O366" s="144"/>
      <c r="V366" s="144"/>
    </row>
    <row r="367" spans="8:22" ht="15">
      <c r="H367" s="216"/>
      <c r="M367" s="144"/>
      <c r="O367" s="144"/>
      <c r="V367" s="144"/>
    </row>
    <row r="368" spans="8:22" ht="15">
      <c r="H368" s="216"/>
      <c r="M368" s="144"/>
      <c r="O368" s="144"/>
      <c r="V368" s="144"/>
    </row>
    <row r="369" spans="8:22" ht="15">
      <c r="H369" s="216"/>
      <c r="M369" s="144"/>
      <c r="O369" s="144"/>
      <c r="V369" s="144"/>
    </row>
    <row r="370" spans="8:22" ht="15">
      <c r="H370" s="216"/>
      <c r="M370" s="144"/>
      <c r="O370" s="144"/>
      <c r="V370" s="144"/>
    </row>
    <row r="371" spans="8:22" ht="15">
      <c r="H371" s="216"/>
      <c r="M371" s="144"/>
      <c r="O371" s="144"/>
      <c r="V371" s="144"/>
    </row>
    <row r="372" spans="8:22" ht="15">
      <c r="H372" s="216"/>
      <c r="M372" s="144"/>
      <c r="O372" s="144"/>
      <c r="V372" s="144"/>
    </row>
  </sheetData>
  <mergeCells count="136">
    <mergeCell ref="A277:D277"/>
    <mergeCell ref="A17:V17"/>
    <mergeCell ref="E99:G99"/>
    <mergeCell ref="I69:L69"/>
    <mergeCell ref="I99:L99"/>
    <mergeCell ref="A37:V37"/>
    <mergeCell ref="A50:V50"/>
    <mergeCell ref="P63:U63"/>
    <mergeCell ref="I213:L213"/>
    <mergeCell ref="I230:L230"/>
    <mergeCell ref="I195:L195"/>
    <mergeCell ref="I208:L208"/>
    <mergeCell ref="I107:L107"/>
    <mergeCell ref="I103:L103"/>
    <mergeCell ref="A143:O143"/>
    <mergeCell ref="A146:D146"/>
    <mergeCell ref="E146:G146"/>
    <mergeCell ref="I146:L146"/>
    <mergeCell ref="A148:O148"/>
    <mergeCell ref="A156:D156"/>
    <mergeCell ref="A65:O65"/>
    <mergeCell ref="E69:G69"/>
    <mergeCell ref="A101:O101"/>
    <mergeCell ref="A99:D99"/>
    <mergeCell ref="E267:G267"/>
    <mergeCell ref="A269:O269"/>
    <mergeCell ref="I273:L273"/>
    <mergeCell ref="E273:G273"/>
    <mergeCell ref="A273:D273"/>
    <mergeCell ref="E254:G254"/>
    <mergeCell ref="E257:G257"/>
    <mergeCell ref="A251:H251"/>
    <mergeCell ref="A254:D254"/>
    <mergeCell ref="A257:D257"/>
    <mergeCell ref="A259:M259"/>
    <mergeCell ref="E261:G261"/>
    <mergeCell ref="E263:G263"/>
    <mergeCell ref="A265:M265"/>
    <mergeCell ref="P35:U35"/>
    <mergeCell ref="I35:L35"/>
    <mergeCell ref="E35:G35"/>
    <mergeCell ref="E48:G48"/>
    <mergeCell ref="I48:L48"/>
    <mergeCell ref="P48:U48"/>
    <mergeCell ref="A35:D35"/>
    <mergeCell ref="A48:D48"/>
    <mergeCell ref="A63:D63"/>
    <mergeCell ref="I63:L63"/>
    <mergeCell ref="E63:G63"/>
    <mergeCell ref="A69:D69"/>
    <mergeCell ref="A103:D103"/>
    <mergeCell ref="A107:D107"/>
    <mergeCell ref="E107:G107"/>
    <mergeCell ref="E103:G103"/>
    <mergeCell ref="A109:O109"/>
    <mergeCell ref="A158:O158"/>
    <mergeCell ref="I165:L165"/>
    <mergeCell ref="E165:G165"/>
    <mergeCell ref="A165:D165"/>
    <mergeCell ref="E156:G156"/>
    <mergeCell ref="I156:L156"/>
    <mergeCell ref="E114:G114"/>
    <mergeCell ref="I114:L114"/>
    <mergeCell ref="A114:D114"/>
    <mergeCell ref="A116:V116"/>
    <mergeCell ref="E141:G141"/>
    <mergeCell ref="I141:L141"/>
    <mergeCell ref="P141:U141"/>
    <mergeCell ref="A167:V167"/>
    <mergeCell ref="A120:D120"/>
    <mergeCell ref="E120:G120"/>
    <mergeCell ref="I120:L120"/>
    <mergeCell ref="P120:U120"/>
    <mergeCell ref="A141:D141"/>
    <mergeCell ref="E195:G195"/>
    <mergeCell ref="A195:D195"/>
    <mergeCell ref="A190:V190"/>
    <mergeCell ref="A208:D208"/>
    <mergeCell ref="E208:G208"/>
    <mergeCell ref="P208:U208"/>
    <mergeCell ref="P195:U195"/>
    <mergeCell ref="A181:D181"/>
    <mergeCell ref="E181:G181"/>
    <mergeCell ref="I181:L181"/>
    <mergeCell ref="P181:U181"/>
    <mergeCell ref="I188:L188"/>
    <mergeCell ref="E188:G188"/>
    <mergeCell ref="A188:D188"/>
    <mergeCell ref="A183:O183"/>
    <mergeCell ref="A210:O210"/>
    <mergeCell ref="A213:D213"/>
    <mergeCell ref="E213:G213"/>
    <mergeCell ref="A215:O215"/>
    <mergeCell ref="I226:L226"/>
    <mergeCell ref="E226:G226"/>
    <mergeCell ref="E219:G219"/>
    <mergeCell ref="I219:L219"/>
    <mergeCell ref="A219:D219"/>
    <mergeCell ref="A228:O228"/>
    <mergeCell ref="A243:D243"/>
    <mergeCell ref="A230:D230"/>
    <mergeCell ref="A245:O245"/>
    <mergeCell ref="E249:G249"/>
    <mergeCell ref="A300:V300"/>
    <mergeCell ref="A302:D302"/>
    <mergeCell ref="A320:D320"/>
    <mergeCell ref="E320:G320"/>
    <mergeCell ref="E302:G302"/>
    <mergeCell ref="P302:U302"/>
    <mergeCell ref="I320:L320"/>
    <mergeCell ref="P320:U320"/>
    <mergeCell ref="A275:V275"/>
    <mergeCell ref="E298:G298"/>
    <mergeCell ref="A298:D298"/>
    <mergeCell ref="P298:U298"/>
    <mergeCell ref="I298:L298"/>
    <mergeCell ref="I263:L263"/>
    <mergeCell ref="I261:L261"/>
    <mergeCell ref="I243:L243"/>
    <mergeCell ref="I249:L249"/>
    <mergeCell ref="I302:L302"/>
    <mergeCell ref="I267:L267"/>
    <mergeCell ref="A351:O351"/>
    <mergeCell ref="A347:V347"/>
    <mergeCell ref="A349:D349"/>
    <mergeCell ref="E349:G349"/>
    <mergeCell ref="I349:L349"/>
    <mergeCell ref="P349:U349"/>
    <mergeCell ref="A322:V322"/>
    <mergeCell ref="A324:D324"/>
    <mergeCell ref="A345:D345"/>
    <mergeCell ref="P324:U324"/>
    <mergeCell ref="P345:U345"/>
    <mergeCell ref="I345:L345"/>
    <mergeCell ref="E345:G345"/>
    <mergeCell ref="I324:L3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9693F-4D5A-4F96-825B-0E67A774CC88}">
  <dimension ref="A1:A1"/>
  <sheetViews>
    <sheetView workbookViewId="0" topLeftCell="A1">
      <selection activeCell="B30" sqref="B30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Kaja Remmelgas</cp:lastModifiedBy>
  <cp:lastPrinted>2017-02-08T09:32:08Z</cp:lastPrinted>
  <dcterms:created xsi:type="dcterms:W3CDTF">2016-11-17T09:50:21Z</dcterms:created>
  <dcterms:modified xsi:type="dcterms:W3CDTF">2024-02-28T10:01:24Z</dcterms:modified>
  <cp:category/>
  <cp:version/>
  <cp:contentType/>
  <cp:contentStatus/>
</cp:coreProperties>
</file>