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My Documents\2021\Noortesport 2021\"/>
    </mc:Choice>
  </mc:AlternateContent>
  <xr:revisionPtr revIDLastSave="0" documentId="13_ncr:1_{156483C4-E045-4C6B-97C3-2AD6137DF568}" xr6:coauthVersionLast="46" xr6:coauthVersionMax="46" xr10:uidLastSave="{00000000-0000-0000-0000-000000000000}"/>
  <bookViews>
    <workbookView xWindow="5100" yWindow="4215" windowWidth="21600" windowHeight="11385" xr2:uid="{00000000-000D-0000-FFFF-FFFF00000000}"/>
  </bookViews>
  <sheets>
    <sheet name="Toetuste jaotus" sheetId="3" r:id="rId1"/>
    <sheet name="Punktid" sheetId="1" r:id="rId2"/>
  </sheets>
  <calcPr calcId="191029"/>
</workbook>
</file>

<file path=xl/calcChain.xml><?xml version="1.0" encoding="utf-8"?>
<calcChain xmlns="http://schemas.openxmlformats.org/spreadsheetml/2006/main">
  <c r="G52" i="1" l="1"/>
  <c r="F52" i="1"/>
  <c r="G148" i="1"/>
  <c r="F148" i="1"/>
  <c r="E148" i="1"/>
  <c r="AD32" i="3"/>
  <c r="H251" i="1"/>
  <c r="G237" i="1"/>
  <c r="H284" i="1"/>
  <c r="F75" i="1"/>
  <c r="H67" i="1"/>
  <c r="G67" i="1"/>
  <c r="F67" i="1"/>
  <c r="E67" i="1"/>
  <c r="E284" i="1"/>
  <c r="G284" i="1"/>
  <c r="H314" i="1"/>
  <c r="G227" i="1"/>
  <c r="E227" i="1"/>
  <c r="H91" i="1"/>
  <c r="F91" i="1"/>
  <c r="G91" i="1"/>
  <c r="E91" i="1"/>
  <c r="F123" i="1"/>
  <c r="E123" i="1"/>
  <c r="F84" i="1"/>
  <c r="G84" i="1"/>
  <c r="Y21" i="3" s="1"/>
  <c r="F371" i="1"/>
  <c r="F30" i="1"/>
  <c r="Y30" i="3" l="1"/>
  <c r="W18" i="3"/>
  <c r="W11" i="3"/>
  <c r="S24" i="3"/>
  <c r="S26" i="3"/>
  <c r="E212" i="1"/>
  <c r="G23" i="3" s="1"/>
  <c r="F320" i="1"/>
  <c r="E371" i="1"/>
  <c r="G8" i="3" s="1"/>
  <c r="F357" i="1"/>
  <c r="K8" i="3" s="1"/>
  <c r="G357" i="1"/>
  <c r="W8" i="3" s="1"/>
  <c r="G320" i="1"/>
  <c r="Y24" i="3" s="1"/>
  <c r="F318" i="1"/>
  <c r="K24" i="3" s="1"/>
  <c r="G318" i="1"/>
  <c r="W24" i="3" s="1"/>
  <c r="F288" i="1"/>
  <c r="K14" i="3" s="1"/>
  <c r="G288" i="1"/>
  <c r="W14" i="3" s="1"/>
  <c r="G314" i="1"/>
  <c r="Y14" i="3" s="1"/>
  <c r="F255" i="1"/>
  <c r="K7" i="3" s="1"/>
  <c r="G255" i="1"/>
  <c r="W7" i="3" s="1"/>
  <c r="G241" i="1"/>
  <c r="W13" i="3" s="1"/>
  <c r="G222" i="1"/>
  <c r="W22" i="3" s="1"/>
  <c r="F218" i="1"/>
  <c r="F216" i="1"/>
  <c r="G218" i="1"/>
  <c r="G216" i="1"/>
  <c r="F212" i="1"/>
  <c r="M23" i="3" s="1"/>
  <c r="G212" i="1"/>
  <c r="Y23" i="3" s="1"/>
  <c r="G197" i="1"/>
  <c r="Y29" i="3" s="1"/>
  <c r="F193" i="1"/>
  <c r="K29" i="3" s="1"/>
  <c r="G193" i="1"/>
  <c r="W29" i="3" s="1"/>
  <c r="F161" i="1"/>
  <c r="K26" i="3" s="1"/>
  <c r="G163" i="1"/>
  <c r="Y26" i="3" s="1"/>
  <c r="G161" i="1"/>
  <c r="W26" i="3" s="1"/>
  <c r="F152" i="1"/>
  <c r="K19" i="3" s="1"/>
  <c r="G152" i="1"/>
  <c r="W19" i="3" s="1"/>
  <c r="G139" i="1"/>
  <c r="W20" i="3" s="1"/>
  <c r="Y20" i="3"/>
  <c r="F133" i="1"/>
  <c r="K28" i="3" s="1"/>
  <c r="G133" i="1"/>
  <c r="W28" i="3" s="1"/>
  <c r="G81" i="1"/>
  <c r="W21" i="3" s="1"/>
  <c r="AA21" i="3" s="1"/>
  <c r="F77" i="1"/>
  <c r="M27" i="3" s="1"/>
  <c r="G77" i="1"/>
  <c r="Y27" i="3" s="1"/>
  <c r="G75" i="1"/>
  <c r="W27" i="3" s="1"/>
  <c r="F71" i="1"/>
  <c r="W17" i="3"/>
  <c r="E30" i="3"/>
  <c r="AA29" i="3" l="1"/>
  <c r="H371" i="1"/>
  <c r="G352" i="1"/>
  <c r="Y9" i="3" s="1"/>
  <c r="F352" i="1"/>
  <c r="F326" i="1"/>
  <c r="K9" i="3" s="1"/>
  <c r="G326" i="1"/>
  <c r="W9" i="3" s="1"/>
  <c r="F284" i="1"/>
  <c r="Y7" i="3"/>
  <c r="F251" i="1"/>
  <c r="G251" i="1"/>
  <c r="Y18" i="3" s="1"/>
  <c r="F237" i="1"/>
  <c r="Y10" i="3"/>
  <c r="F227" i="1"/>
  <c r="K10" i="3" s="1"/>
  <c r="W10" i="3"/>
  <c r="F210" i="1"/>
  <c r="K23" i="3" s="1"/>
  <c r="G210" i="1"/>
  <c r="W23" i="3" s="1"/>
  <c r="AA23" i="3" s="1"/>
  <c r="F206" i="1"/>
  <c r="G206" i="1"/>
  <c r="Y12" i="3" s="1"/>
  <c r="F201" i="1"/>
  <c r="K12" i="3" s="1"/>
  <c r="G201" i="1"/>
  <c r="W12" i="3" s="1"/>
  <c r="F189" i="1"/>
  <c r="G189" i="1"/>
  <c r="Y11" i="3" s="1"/>
  <c r="F157" i="1"/>
  <c r="G157" i="1"/>
  <c r="Y19" i="3" s="1"/>
  <c r="F135" i="1"/>
  <c r="G135" i="1"/>
  <c r="Y28" i="3" s="1"/>
  <c r="F245" i="1"/>
  <c r="G245" i="1"/>
  <c r="Y13" i="3" s="1"/>
  <c r="F170" i="1"/>
  <c r="K16" i="3" s="1"/>
  <c r="G170" i="1"/>
  <c r="W16" i="3" s="1"/>
  <c r="F179" i="1"/>
  <c r="G179" i="1"/>
  <c r="Y16" i="3" s="1"/>
  <c r="F127" i="1"/>
  <c r="K25" i="3" s="1"/>
  <c r="G127" i="1"/>
  <c r="W25" i="3" s="1"/>
  <c r="F129" i="1"/>
  <c r="G129" i="1"/>
  <c r="Y25" i="3" s="1"/>
  <c r="W5" i="3"/>
  <c r="G123" i="1"/>
  <c r="Y5" i="3" s="1"/>
  <c r="W30" i="3"/>
  <c r="K30" i="3"/>
  <c r="G371" i="1"/>
  <c r="Y8" i="3" s="1"/>
  <c r="M21" i="3"/>
  <c r="H84" i="1"/>
  <c r="S21" i="3" s="1"/>
  <c r="E84" i="1"/>
  <c r="G21" i="3" s="1"/>
  <c r="H81" i="1"/>
  <c r="Q21" i="3" s="1"/>
  <c r="F81" i="1"/>
  <c r="K21" i="3" s="1"/>
  <c r="E81" i="1"/>
  <c r="E21" i="3" s="1"/>
  <c r="G30" i="1"/>
  <c r="G71" i="1"/>
  <c r="Y17" i="3" s="1"/>
  <c r="H170" i="1"/>
  <c r="E170" i="1"/>
  <c r="E16" i="3" s="1"/>
  <c r="E52" i="1"/>
  <c r="F39" i="3"/>
  <c r="F37" i="3"/>
  <c r="K39" i="3" l="1"/>
  <c r="H39" i="3"/>
  <c r="I21" i="3"/>
  <c r="O21" i="3"/>
  <c r="U21" i="3"/>
  <c r="AA12" i="3"/>
  <c r="E30" i="1"/>
  <c r="E183" i="1"/>
  <c r="E11" i="3" s="1"/>
  <c r="E189" i="1"/>
  <c r="G11" i="3" s="1"/>
  <c r="H318" i="1" l="1"/>
  <c r="Q24" i="3" s="1"/>
  <c r="S14" i="3"/>
  <c r="S7" i="3"/>
  <c r="M7" i="3"/>
  <c r="E237" i="1"/>
  <c r="G10" i="3" s="1"/>
  <c r="H237" i="1"/>
  <c r="S10" i="3" s="1"/>
  <c r="F20" i="1"/>
  <c r="M15" i="3" s="1"/>
  <c r="G20" i="1"/>
  <c r="Y15" i="3" s="1"/>
  <c r="H20" i="1"/>
  <c r="S15" i="3" s="1"/>
  <c r="M6" i="3"/>
  <c r="G6" i="3"/>
  <c r="H193" i="1"/>
  <c r="F197" i="1"/>
  <c r="M29" i="3" s="1"/>
  <c r="O29" i="3" s="1"/>
  <c r="E193" i="1"/>
  <c r="H161" i="1"/>
  <c r="F163" i="1"/>
  <c r="M26" i="3" s="1"/>
  <c r="E161" i="1"/>
  <c r="H210" i="1"/>
  <c r="E210" i="1"/>
  <c r="E23" i="3" s="1"/>
  <c r="I23" i="3" s="1"/>
  <c r="H63" i="1"/>
  <c r="S30" i="3" s="1"/>
  <c r="F63" i="1"/>
  <c r="M30" i="3" s="1"/>
  <c r="E63" i="1"/>
  <c r="G30" i="3" s="1"/>
  <c r="H127" i="1"/>
  <c r="Q25" i="3" s="1"/>
  <c r="E127" i="1"/>
  <c r="E25" i="3" s="1"/>
  <c r="H133" i="1"/>
  <c r="Q28" i="3" s="1"/>
  <c r="E133" i="1"/>
  <c r="E28" i="3" s="1"/>
  <c r="H152" i="1"/>
  <c r="Q19" i="3" s="1"/>
  <c r="E152" i="1"/>
  <c r="E19" i="3" s="1"/>
  <c r="H183" i="1"/>
  <c r="Q11" i="3" s="1"/>
  <c r="F183" i="1"/>
  <c r="K11" i="3" s="1"/>
  <c r="H241" i="1"/>
  <c r="Q13" i="3" s="1"/>
  <c r="F241" i="1"/>
  <c r="K13" i="3" s="1"/>
  <c r="E241" i="1"/>
  <c r="E13" i="3" s="1"/>
  <c r="H249" i="1"/>
  <c r="Q18" i="3" s="1"/>
  <c r="F249" i="1"/>
  <c r="K18" i="3" s="1"/>
  <c r="E249" i="1"/>
  <c r="E18" i="3" s="1"/>
  <c r="E163" i="1" l="1"/>
  <c r="G26" i="3" s="1"/>
  <c r="E26" i="3"/>
  <c r="H197" i="1"/>
  <c r="S29" i="3" s="1"/>
  <c r="Q29" i="3"/>
  <c r="H163" i="1"/>
  <c r="Q26" i="3"/>
  <c r="H212" i="1"/>
  <c r="S23" i="3" s="1"/>
  <c r="Q23" i="3"/>
  <c r="E197" i="1"/>
  <c r="G29" i="3" s="1"/>
  <c r="E29" i="3"/>
  <c r="O23" i="3"/>
  <c r="H123" i="1"/>
  <c r="S5" i="3" s="1"/>
  <c r="Q16" i="3"/>
  <c r="E139" i="1"/>
  <c r="E20" i="3" s="1"/>
  <c r="F139" i="1"/>
  <c r="K20" i="3" s="1"/>
  <c r="H139" i="1"/>
  <c r="Q20" i="3" s="1"/>
  <c r="U29" i="3" l="1"/>
  <c r="I29" i="3"/>
  <c r="U23" i="3"/>
  <c r="K27" i="3"/>
  <c r="H75" i="1"/>
  <c r="Q27" i="3" s="1"/>
  <c r="E75" i="1"/>
  <c r="E27" i="3" s="1"/>
  <c r="E320" i="1" l="1"/>
  <c r="G24" i="3" s="1"/>
  <c r="K6" i="3" l="1"/>
  <c r="K17" i="3"/>
  <c r="M17" i="3"/>
  <c r="K5" i="3"/>
  <c r="M5" i="3"/>
  <c r="M25" i="3"/>
  <c r="M28" i="3"/>
  <c r="M20" i="3"/>
  <c r="M19" i="3"/>
  <c r="M16" i="3"/>
  <c r="M11" i="3"/>
  <c r="M12" i="3"/>
  <c r="M10" i="3"/>
  <c r="M13" i="3"/>
  <c r="M18" i="3"/>
  <c r="M24" i="3"/>
  <c r="M9" i="3"/>
  <c r="M8" i="3"/>
  <c r="H357" i="1" l="1"/>
  <c r="Q8" i="3" s="1"/>
  <c r="E357" i="1"/>
  <c r="E8" i="3" s="1"/>
  <c r="E326" i="1"/>
  <c r="E9" i="3" s="1"/>
  <c r="E318" i="1"/>
  <c r="E24" i="3" s="1"/>
  <c r="H71" i="1" l="1"/>
  <c r="S17" i="3" s="1"/>
  <c r="F40" i="3"/>
  <c r="F38" i="3"/>
  <c r="F36" i="3"/>
  <c r="E251" i="1"/>
  <c r="G18" i="3" s="1"/>
  <c r="AA26" i="3"/>
  <c r="U26" i="3"/>
  <c r="H148" i="1"/>
  <c r="S20" i="3" s="1"/>
  <c r="G20" i="3"/>
  <c r="F41" i="3" l="1"/>
  <c r="E71" i="1"/>
  <c r="G17" i="3" s="1"/>
  <c r="AA30" i="3"/>
  <c r="AA14" i="3"/>
  <c r="AA20" i="3"/>
  <c r="AA24" i="3"/>
  <c r="AA27" i="3"/>
  <c r="AA22" i="3"/>
  <c r="U20" i="3"/>
  <c r="U24" i="3"/>
  <c r="H61" i="1"/>
  <c r="Q30" i="3" s="1"/>
  <c r="U30" i="3" s="1"/>
  <c r="O30" i="3"/>
  <c r="I30" i="3"/>
  <c r="G7" i="3"/>
  <c r="AA13" i="3"/>
  <c r="AA18" i="3"/>
  <c r="AA8" i="3" l="1"/>
  <c r="AA7" i="3"/>
  <c r="AA9" i="3"/>
  <c r="H222" i="1"/>
  <c r="Q22" i="3" s="1"/>
  <c r="U22" i="3" s="1"/>
  <c r="F222" i="1"/>
  <c r="K22" i="3" s="1"/>
  <c r="E222" i="1"/>
  <c r="E22" i="3" s="1"/>
  <c r="AA10" i="3"/>
  <c r="H216" i="1"/>
  <c r="E216" i="1"/>
  <c r="AA11" i="3"/>
  <c r="O26" i="3"/>
  <c r="I26" i="3"/>
  <c r="AA16" i="3"/>
  <c r="AA19" i="3"/>
  <c r="AA28" i="3"/>
  <c r="AA25" i="3"/>
  <c r="AA17" i="3"/>
  <c r="Y6" i="3"/>
  <c r="Y32" i="3" s="1"/>
  <c r="I39" i="3" s="1"/>
  <c r="W6" i="3"/>
  <c r="G5" i="1"/>
  <c r="W15" i="3" s="1"/>
  <c r="AA15" i="3" l="1"/>
  <c r="W32" i="3"/>
  <c r="L39" i="3" s="1"/>
  <c r="M39" i="3" s="1"/>
  <c r="J39" i="3"/>
  <c r="Z21" i="3" s="1"/>
  <c r="AA6" i="3"/>
  <c r="AA5" i="3"/>
  <c r="E17" i="3"/>
  <c r="X10" i="3" l="1"/>
  <c r="X21" i="3"/>
  <c r="AB21" i="3" s="1"/>
  <c r="G39" i="3"/>
  <c r="X12" i="3"/>
  <c r="X29" i="3"/>
  <c r="X23" i="3"/>
  <c r="AA32" i="3"/>
  <c r="Q17" i="3"/>
  <c r="U17" i="3" s="1"/>
  <c r="Z23" i="3"/>
  <c r="Z29" i="3"/>
  <c r="Z12" i="3"/>
  <c r="X17" i="3"/>
  <c r="X24" i="3"/>
  <c r="X30" i="3"/>
  <c r="X26" i="3"/>
  <c r="X13" i="3"/>
  <c r="X27" i="3"/>
  <c r="X5" i="3"/>
  <c r="Z30" i="3"/>
  <c r="Z26" i="3"/>
  <c r="X19" i="3"/>
  <c r="X18" i="3"/>
  <c r="X7" i="3"/>
  <c r="X8" i="3"/>
  <c r="X28" i="3"/>
  <c r="X11" i="3"/>
  <c r="X25" i="3"/>
  <c r="X6" i="3"/>
  <c r="X14" i="3"/>
  <c r="X20" i="3"/>
  <c r="X16" i="3"/>
  <c r="X9" i="3"/>
  <c r="X22" i="3"/>
  <c r="X15" i="3"/>
  <c r="Z6" i="3"/>
  <c r="Z16" i="3"/>
  <c r="Z20" i="3"/>
  <c r="Z11" i="3"/>
  <c r="Z7" i="3"/>
  <c r="Z13" i="3"/>
  <c r="Z19" i="3"/>
  <c r="Z18" i="3"/>
  <c r="Z17" i="3"/>
  <c r="Z25" i="3"/>
  <c r="Z8" i="3"/>
  <c r="Z27" i="3"/>
  <c r="Z9" i="3"/>
  <c r="Z14" i="3"/>
  <c r="Z5" i="3"/>
  <c r="Z24" i="3"/>
  <c r="Z10" i="3"/>
  <c r="Z28" i="3"/>
  <c r="Z22" i="3"/>
  <c r="Z15" i="3"/>
  <c r="E41" i="3"/>
  <c r="AB10" i="3" l="1"/>
  <c r="AB23" i="3"/>
  <c r="AB12" i="3"/>
  <c r="AB29" i="3"/>
  <c r="X32" i="3"/>
  <c r="Z32" i="3"/>
  <c r="AB15" i="3"/>
  <c r="AB8" i="3"/>
  <c r="AB19" i="3"/>
  <c r="AB9" i="3"/>
  <c r="AB26" i="3"/>
  <c r="AB16" i="3"/>
  <c r="AB27" i="3"/>
  <c r="AB22" i="3"/>
  <c r="AB20" i="3"/>
  <c r="AB25" i="3"/>
  <c r="AB7" i="3"/>
  <c r="AB13" i="3"/>
  <c r="AB14" i="3"/>
  <c r="AB11" i="3"/>
  <c r="AB24" i="3"/>
  <c r="AB6" i="3"/>
  <c r="AB28" i="3"/>
  <c r="AB18" i="3"/>
  <c r="AB5" i="3"/>
  <c r="AB30" i="3"/>
  <c r="AB17" i="3"/>
  <c r="H38" i="3"/>
  <c r="K38" i="3"/>
  <c r="I22" i="3"/>
  <c r="O22" i="3"/>
  <c r="O20" i="3"/>
  <c r="I20" i="3"/>
  <c r="AB32" i="3" l="1"/>
  <c r="O17" i="3"/>
  <c r="I17" i="3"/>
  <c r="H77" i="1"/>
  <c r="S27" i="3" s="1"/>
  <c r="U27" i="3" s="1"/>
  <c r="O27" i="3"/>
  <c r="E77" i="1"/>
  <c r="G27" i="3" s="1"/>
  <c r="I27" i="3" s="1"/>
  <c r="H288" i="1"/>
  <c r="E288" i="1"/>
  <c r="E14" i="3" s="1"/>
  <c r="E206" i="1"/>
  <c r="G12" i="3" s="1"/>
  <c r="H201" i="1"/>
  <c r="Q12" i="3" s="1"/>
  <c r="E201" i="1"/>
  <c r="E12" i="3" s="1"/>
  <c r="E179" i="1"/>
  <c r="G16" i="3" s="1"/>
  <c r="E157" i="1"/>
  <c r="G19" i="3" s="1"/>
  <c r="O19" i="3"/>
  <c r="H157" i="1"/>
  <c r="S19" i="3" s="1"/>
  <c r="U19" i="3" s="1"/>
  <c r="H129" i="1"/>
  <c r="S25" i="3" s="1"/>
  <c r="U25" i="3" s="1"/>
  <c r="O25" i="3"/>
  <c r="E129" i="1"/>
  <c r="G25" i="3" s="1"/>
  <c r="Q14" i="3" l="1"/>
  <c r="U14" i="3" s="1"/>
  <c r="I16" i="3"/>
  <c r="I25" i="3"/>
  <c r="I12" i="3"/>
  <c r="I19" i="3"/>
  <c r="I11" i="3"/>
  <c r="H36" i="3"/>
  <c r="K37" i="3" l="1"/>
  <c r="H37" i="3"/>
  <c r="H41" i="3" s="1"/>
  <c r="K36" i="3"/>
  <c r="H5" i="1"/>
  <c r="Q15" i="3" s="1"/>
  <c r="S18" i="3"/>
  <c r="U18" i="3" s="1"/>
  <c r="K41" i="3" l="1"/>
  <c r="H227" i="1"/>
  <c r="Q10" i="3" s="1"/>
  <c r="U10" i="3" s="1"/>
  <c r="H135" i="1"/>
  <c r="S28" i="3" s="1"/>
  <c r="U28" i="3" s="1"/>
  <c r="H179" i="1"/>
  <c r="S16" i="3" s="1"/>
  <c r="U16" i="3" s="1"/>
  <c r="H189" i="1"/>
  <c r="S11" i="3" s="1"/>
  <c r="U11" i="3" s="1"/>
  <c r="H320" i="1"/>
  <c r="H206" i="1"/>
  <c r="S12" i="3" s="1"/>
  <c r="U12" i="3" s="1"/>
  <c r="H352" i="1"/>
  <c r="H218" i="1"/>
  <c r="H245" i="1"/>
  <c r="S13" i="3" s="1"/>
  <c r="U13" i="3" s="1"/>
  <c r="H326" i="1"/>
  <c r="Q9" i="3" s="1"/>
  <c r="Q5" i="3"/>
  <c r="H255" i="1"/>
  <c r="Q7" i="3" s="1"/>
  <c r="U7" i="3" s="1"/>
  <c r="S8" i="3"/>
  <c r="H30" i="1"/>
  <c r="Q6" i="3" s="1"/>
  <c r="H52" i="1"/>
  <c r="S6" i="3" s="1"/>
  <c r="Q32" i="3" l="1"/>
  <c r="L38" i="3" s="1"/>
  <c r="M38" i="3" s="1"/>
  <c r="R21" i="3" s="1"/>
  <c r="S9" i="3"/>
  <c r="U9" i="3" s="1"/>
  <c r="U15" i="3"/>
  <c r="U6" i="3"/>
  <c r="U8" i="3"/>
  <c r="U5" i="3"/>
  <c r="F5" i="1"/>
  <c r="K15" i="3" s="1"/>
  <c r="O15" i="3" l="1"/>
  <c r="K32" i="3"/>
  <c r="U32" i="3"/>
  <c r="S32" i="3"/>
  <c r="I38" i="3" s="1"/>
  <c r="R23" i="3"/>
  <c r="R10" i="3"/>
  <c r="R6" i="3"/>
  <c r="R29" i="3"/>
  <c r="R22" i="3"/>
  <c r="R27" i="3"/>
  <c r="R9" i="3"/>
  <c r="R16" i="3"/>
  <c r="R20" i="3"/>
  <c r="R18" i="3"/>
  <c r="R11" i="3"/>
  <c r="R28" i="3"/>
  <c r="R15" i="3"/>
  <c r="R25" i="3"/>
  <c r="R7" i="3"/>
  <c r="R26" i="3"/>
  <c r="R24" i="3"/>
  <c r="R13" i="3"/>
  <c r="R14" i="3"/>
  <c r="R17" i="3"/>
  <c r="R19" i="3"/>
  <c r="R12" i="3"/>
  <c r="R30" i="3"/>
  <c r="R8" i="3"/>
  <c r="R5" i="3"/>
  <c r="O18" i="3"/>
  <c r="O28" i="3"/>
  <c r="O16" i="3"/>
  <c r="O11" i="3"/>
  <c r="O24" i="3"/>
  <c r="O12" i="3"/>
  <c r="O9" i="3"/>
  <c r="F314" i="1"/>
  <c r="M14" i="3" s="1"/>
  <c r="O14" i="3" s="1"/>
  <c r="O13" i="3"/>
  <c r="O7" i="3"/>
  <c r="E5" i="1"/>
  <c r="E15" i="3" s="1"/>
  <c r="M32" i="3" l="1"/>
  <c r="I37" i="3" s="1"/>
  <c r="R32" i="3"/>
  <c r="O10" i="3"/>
  <c r="L37" i="3"/>
  <c r="M37" i="3" s="1"/>
  <c r="L21" i="3" s="1"/>
  <c r="O5" i="3"/>
  <c r="O8" i="3"/>
  <c r="J38" i="3"/>
  <c r="T21" i="3" s="1"/>
  <c r="V21" i="3" s="1"/>
  <c r="G38" i="3"/>
  <c r="I18" i="3"/>
  <c r="E10" i="3"/>
  <c r="O6" i="3"/>
  <c r="E135" i="1"/>
  <c r="G28" i="3" s="1"/>
  <c r="I24" i="3"/>
  <c r="E218" i="1"/>
  <c r="E314" i="1"/>
  <c r="G14" i="3" s="1"/>
  <c r="I14" i="3" s="1"/>
  <c r="E5" i="3"/>
  <c r="E255" i="1"/>
  <c r="E7" i="3" s="1"/>
  <c r="E20" i="1"/>
  <c r="G15" i="3" s="1"/>
  <c r="E6" i="3"/>
  <c r="E245" i="1"/>
  <c r="G13" i="3" s="1"/>
  <c r="E352" i="1"/>
  <c r="G9" i="3" s="1"/>
  <c r="E32" i="3" l="1"/>
  <c r="L36" i="3" s="1"/>
  <c r="L41" i="3" s="1"/>
  <c r="I15" i="3"/>
  <c r="O32" i="3"/>
  <c r="I7" i="3"/>
  <c r="I13" i="3"/>
  <c r="I28" i="3"/>
  <c r="T29" i="3"/>
  <c r="V29" i="3" s="1"/>
  <c r="T23" i="3"/>
  <c r="V23" i="3" s="1"/>
  <c r="L29" i="3"/>
  <c r="L23" i="3"/>
  <c r="I10" i="3"/>
  <c r="I9" i="3"/>
  <c r="I8" i="3"/>
  <c r="T6" i="3"/>
  <c r="V6" i="3" s="1"/>
  <c r="T24" i="3"/>
  <c r="V24" i="3" s="1"/>
  <c r="T28" i="3"/>
  <c r="V28" i="3" s="1"/>
  <c r="T16" i="3"/>
  <c r="V16" i="3" s="1"/>
  <c r="T13" i="3"/>
  <c r="V13" i="3" s="1"/>
  <c r="T8" i="3"/>
  <c r="V8" i="3" s="1"/>
  <c r="T25" i="3"/>
  <c r="V25" i="3" s="1"/>
  <c r="T22" i="3"/>
  <c r="V22" i="3" s="1"/>
  <c r="T7" i="3"/>
  <c r="V7" i="3" s="1"/>
  <c r="T26" i="3"/>
  <c r="V26" i="3" s="1"/>
  <c r="T18" i="3"/>
  <c r="V18" i="3" s="1"/>
  <c r="T30" i="3"/>
  <c r="V30" i="3" s="1"/>
  <c r="T5" i="3"/>
  <c r="V5" i="3" s="1"/>
  <c r="T20" i="3"/>
  <c r="V20" i="3" s="1"/>
  <c r="T11" i="3"/>
  <c r="V11" i="3" s="1"/>
  <c r="T10" i="3"/>
  <c r="V10" i="3" s="1"/>
  <c r="T14" i="3"/>
  <c r="V14" i="3" s="1"/>
  <c r="T19" i="3"/>
  <c r="V19" i="3" s="1"/>
  <c r="T27" i="3"/>
  <c r="V27" i="3" s="1"/>
  <c r="T12" i="3"/>
  <c r="V12" i="3" s="1"/>
  <c r="T9" i="3"/>
  <c r="V9" i="3" s="1"/>
  <c r="T17" i="3"/>
  <c r="V17" i="3" s="1"/>
  <c r="L30" i="3"/>
  <c r="L26" i="3"/>
  <c r="T15" i="3"/>
  <c r="L9" i="3"/>
  <c r="L10" i="3"/>
  <c r="L11" i="3"/>
  <c r="L20" i="3"/>
  <c r="L16" i="3"/>
  <c r="L28" i="3"/>
  <c r="L7" i="3"/>
  <c r="L25" i="3"/>
  <c r="L13" i="3"/>
  <c r="L18" i="3"/>
  <c r="L19" i="3"/>
  <c r="L12" i="3"/>
  <c r="L24" i="3"/>
  <c r="L17" i="3"/>
  <c r="L22" i="3"/>
  <c r="L5" i="3"/>
  <c r="L8" i="3"/>
  <c r="L14" i="3"/>
  <c r="L15" i="3"/>
  <c r="L27" i="3"/>
  <c r="G5" i="3"/>
  <c r="G32" i="3" s="1"/>
  <c r="L6" i="3"/>
  <c r="G37" i="3"/>
  <c r="J37" i="3"/>
  <c r="N21" i="3" s="1"/>
  <c r="P21" i="3" s="1"/>
  <c r="L32" i="3" l="1"/>
  <c r="V15" i="3"/>
  <c r="T32" i="3"/>
  <c r="N29" i="3"/>
  <c r="P29" i="3" s="1"/>
  <c r="N23" i="3"/>
  <c r="P23" i="3" s="1"/>
  <c r="I5" i="3"/>
  <c r="I36" i="3"/>
  <c r="I41" i="3" s="1"/>
  <c r="N30" i="3"/>
  <c r="P30" i="3" s="1"/>
  <c r="N26" i="3"/>
  <c r="P26" i="3" s="1"/>
  <c r="M36" i="3"/>
  <c r="F21" i="3" s="1"/>
  <c r="N9" i="3"/>
  <c r="P9" i="3" s="1"/>
  <c r="N10" i="3"/>
  <c r="P10" i="3" s="1"/>
  <c r="N11" i="3"/>
  <c r="P11" i="3" s="1"/>
  <c r="N20" i="3"/>
  <c r="P20" i="3" s="1"/>
  <c r="N16" i="3"/>
  <c r="P16" i="3" s="1"/>
  <c r="N28" i="3"/>
  <c r="P28" i="3" s="1"/>
  <c r="N7" i="3"/>
  <c r="P7" i="3" s="1"/>
  <c r="N25" i="3"/>
  <c r="P25" i="3" s="1"/>
  <c r="N13" i="3"/>
  <c r="P13" i="3" s="1"/>
  <c r="N18" i="3"/>
  <c r="P18" i="3" s="1"/>
  <c r="N19" i="3"/>
  <c r="P19" i="3" s="1"/>
  <c r="N12" i="3"/>
  <c r="P12" i="3" s="1"/>
  <c r="N24" i="3"/>
  <c r="P24" i="3" s="1"/>
  <c r="N17" i="3"/>
  <c r="P17" i="3" s="1"/>
  <c r="N22" i="3"/>
  <c r="P22" i="3" s="1"/>
  <c r="N5" i="3"/>
  <c r="N8" i="3"/>
  <c r="P8" i="3" s="1"/>
  <c r="N14" i="3"/>
  <c r="P14" i="3" s="1"/>
  <c r="N15" i="3"/>
  <c r="N27" i="3"/>
  <c r="P27" i="3" s="1"/>
  <c r="I6" i="3"/>
  <c r="N6" i="3"/>
  <c r="I32" i="3" l="1"/>
  <c r="P15" i="3"/>
  <c r="N32" i="3"/>
  <c r="V32" i="3"/>
  <c r="P5" i="3"/>
  <c r="M41" i="3"/>
  <c r="F23" i="3"/>
  <c r="F29" i="3"/>
  <c r="F26" i="3"/>
  <c r="F30" i="3"/>
  <c r="F13" i="3"/>
  <c r="F5" i="3"/>
  <c r="F16" i="3"/>
  <c r="F9" i="3"/>
  <c r="F17" i="3"/>
  <c r="F18" i="3"/>
  <c r="F14" i="3"/>
  <c r="F12" i="3"/>
  <c r="F11" i="3"/>
  <c r="F7" i="3"/>
  <c r="F28" i="3"/>
  <c r="F10" i="3"/>
  <c r="F27" i="3"/>
  <c r="F8" i="3"/>
  <c r="F6" i="3"/>
  <c r="G36" i="3"/>
  <c r="G41" i="3" s="1"/>
  <c r="F20" i="3"/>
  <c r="F19" i="3"/>
  <c r="F25" i="3"/>
  <c r="F15" i="3"/>
  <c r="F22" i="3"/>
  <c r="F24" i="3"/>
  <c r="P6" i="3"/>
  <c r="J36" i="3"/>
  <c r="H21" i="3" l="1"/>
  <c r="J21" i="3" s="1"/>
  <c r="AC21" i="3" s="1"/>
  <c r="J41" i="3"/>
  <c r="P32" i="3"/>
  <c r="F32" i="3"/>
  <c r="H23" i="3"/>
  <c r="J23" i="3" s="1"/>
  <c r="AC23" i="3" s="1"/>
  <c r="H29" i="3"/>
  <c r="J29" i="3" s="1"/>
  <c r="AC29" i="3" s="1"/>
  <c r="H26" i="3"/>
  <c r="J26" i="3" s="1"/>
  <c r="AC26" i="3" s="1"/>
  <c r="H30" i="3"/>
  <c r="J30" i="3" s="1"/>
  <c r="AC30" i="3" s="1"/>
  <c r="H6" i="3"/>
  <c r="H12" i="3"/>
  <c r="J12" i="3" s="1"/>
  <c r="AC12" i="3" s="1"/>
  <c r="H24" i="3"/>
  <c r="J24" i="3" s="1"/>
  <c r="AC24" i="3" s="1"/>
  <c r="H17" i="3"/>
  <c r="J17" i="3" s="1"/>
  <c r="AC17" i="3" s="1"/>
  <c r="H5" i="3"/>
  <c r="H8" i="3"/>
  <c r="J8" i="3" s="1"/>
  <c r="AC8" i="3" s="1"/>
  <c r="H14" i="3"/>
  <c r="J14" i="3" s="1"/>
  <c r="AC14" i="3" s="1"/>
  <c r="H15" i="3"/>
  <c r="H27" i="3"/>
  <c r="J27" i="3" s="1"/>
  <c r="AC27" i="3" s="1"/>
  <c r="H9" i="3"/>
  <c r="H10" i="3"/>
  <c r="J10" i="3" s="1"/>
  <c r="AC10" i="3" s="1"/>
  <c r="H11" i="3"/>
  <c r="J11" i="3" s="1"/>
  <c r="AC11" i="3" s="1"/>
  <c r="H20" i="3"/>
  <c r="J20" i="3" s="1"/>
  <c r="AC20" i="3" s="1"/>
  <c r="H16" i="3"/>
  <c r="J16" i="3" s="1"/>
  <c r="AC16" i="3" s="1"/>
  <c r="H28" i="3"/>
  <c r="J28" i="3" s="1"/>
  <c r="AC28" i="3" s="1"/>
  <c r="H7" i="3"/>
  <c r="J7" i="3" s="1"/>
  <c r="AC7" i="3" s="1"/>
  <c r="H25" i="3"/>
  <c r="J25" i="3" s="1"/>
  <c r="AC25" i="3" s="1"/>
  <c r="H13" i="3"/>
  <c r="J13" i="3" s="1"/>
  <c r="AC13" i="3" s="1"/>
  <c r="H18" i="3"/>
  <c r="J18" i="3" s="1"/>
  <c r="AC18" i="3" s="1"/>
  <c r="H19" i="3"/>
  <c r="J19" i="3" s="1"/>
  <c r="AC19" i="3" s="1"/>
  <c r="H22" i="3"/>
  <c r="J22" i="3" s="1"/>
  <c r="AC22" i="3" s="1"/>
  <c r="J15" i="3" l="1"/>
  <c r="AC15" i="3" s="1"/>
  <c r="H32" i="3"/>
  <c r="J5" i="3"/>
  <c r="AC5" i="3" s="1"/>
  <c r="J9" i="3"/>
  <c r="AC9" i="3" s="1"/>
  <c r="J6" i="3"/>
  <c r="AC6" i="3" s="1"/>
  <c r="AC32" i="3" l="1"/>
  <c r="J32" i="3"/>
</calcChain>
</file>

<file path=xl/sharedStrings.xml><?xml version="1.0" encoding="utf-8"?>
<sst xmlns="http://schemas.openxmlformats.org/spreadsheetml/2006/main" count="961" uniqueCount="531">
  <si>
    <t>MU</t>
  </si>
  <si>
    <t>CFC SPORDIKLUBI</t>
  </si>
  <si>
    <t>VILJANDI RATTAKLUBI</t>
  </si>
  <si>
    <t>VIKO</t>
  </si>
  <si>
    <t>REIN TAARAMÄE RATTAKLUBI</t>
  </si>
  <si>
    <t>KALEVI JALGRATTAKOOL</t>
  </si>
  <si>
    <t>HAANJA RATTAKLUBI</t>
  </si>
  <si>
    <t>TARTU ÜLIKOOLI AKADEEMILINE SPORDIKLUBI</t>
  </si>
  <si>
    <t>VOOREMAA CENTRUM/RATTABAAS</t>
  </si>
  <si>
    <t>SMART SPORT</t>
  </si>
  <si>
    <t>MJ</t>
  </si>
  <si>
    <t>KUUSALU RATTAKLUBI</t>
  </si>
  <si>
    <t>PÄRNU KALEV SPORDIKOOL</t>
  </si>
  <si>
    <t>HAUKA VELOKLUBI</t>
  </si>
  <si>
    <t>RAPLAMAA RATTAKLUBI KOMO</t>
  </si>
  <si>
    <t>NJ</t>
  </si>
  <si>
    <t>M16</t>
  </si>
  <si>
    <t>PELOTON</t>
  </si>
  <si>
    <t>PORTER RACING</t>
  </si>
  <si>
    <t>Lootus</t>
  </si>
  <si>
    <t>NÕMME RATTAKLUBI</t>
  </si>
  <si>
    <t>N16</t>
  </si>
  <si>
    <t>M14</t>
  </si>
  <si>
    <t>NARVA SK ENERGIA</t>
  </si>
  <si>
    <t>Martin</t>
  </si>
  <si>
    <t>SPORDIKLUBI RAKKE</t>
  </si>
  <si>
    <t>AIRPARK SPORDIKLUBI</t>
  </si>
  <si>
    <t>Mõttus</t>
  </si>
  <si>
    <t>N14</t>
  </si>
  <si>
    <t>Tartu Ülikooli Akadeemiline Spordiklubi</t>
  </si>
  <si>
    <t>Viljandi Rattaklubi</t>
  </si>
  <si>
    <t>Tartu SK Velo</t>
  </si>
  <si>
    <t>CFC Spordiklubi</t>
  </si>
  <si>
    <t>Kalevi Jalgrattakool</t>
  </si>
  <si>
    <t>Rein Taaramäe Rattaklubi</t>
  </si>
  <si>
    <t>Peloton</t>
  </si>
  <si>
    <t>Haanja Rattaklubi</t>
  </si>
  <si>
    <t>Kuusalu Rattaklubi</t>
  </si>
  <si>
    <t>Ott</t>
  </si>
  <si>
    <t>Nõmme Rattaklubi</t>
  </si>
  <si>
    <t>Porter Racing</t>
  </si>
  <si>
    <t>Kokku</t>
  </si>
  <si>
    <t>Maastikurattasõit</t>
  </si>
  <si>
    <t>BMX</t>
  </si>
  <si>
    <t>TARTU SK VELO</t>
  </si>
  <si>
    <t>Noored</t>
  </si>
  <si>
    <t>Maanteesõit</t>
  </si>
  <si>
    <t>MNT</t>
  </si>
  <si>
    <t>MTB</t>
  </si>
  <si>
    <t>Jrk.</t>
  </si>
  <si>
    <t>Klubi</t>
  </si>
  <si>
    <t>Asukoht</t>
  </si>
  <si>
    <t>Punkte kokku</t>
  </si>
  <si>
    <t>Raha Kokku</t>
  </si>
  <si>
    <t>Raha kokku</t>
  </si>
  <si>
    <t>Tallinn</t>
  </si>
  <si>
    <t>Tartu</t>
  </si>
  <si>
    <t>Pärnu Kalev SK</t>
  </si>
  <si>
    <t>Pärnu</t>
  </si>
  <si>
    <t>Viljandi</t>
  </si>
  <si>
    <t>SK Rakke</t>
  </si>
  <si>
    <t>Jõgeva</t>
  </si>
  <si>
    <t>JK Viko</t>
  </si>
  <si>
    <t>Kuusalu</t>
  </si>
  <si>
    <t>Narva</t>
  </si>
  <si>
    <t>Eesti Jalgratturite Liit</t>
  </si>
  <si>
    <t>%</t>
  </si>
  <si>
    <t>kokku</t>
  </si>
  <si>
    <t>Punktid kokku</t>
  </si>
  <si>
    <t xml:space="preserve">Noored 90 % </t>
  </si>
  <si>
    <t>Noorte punktid</t>
  </si>
  <si>
    <t>1 punkti hind</t>
  </si>
  <si>
    <t>MAANTEE</t>
  </si>
  <si>
    <t>MAASTIKURATTASÕIT</t>
  </si>
  <si>
    <t>Airpark spordiklubi</t>
  </si>
  <si>
    <t>Smart Sport</t>
  </si>
  <si>
    <t>Marten</t>
  </si>
  <si>
    <t>Joonas</t>
  </si>
  <si>
    <t>Artjom</t>
  </si>
  <si>
    <t>Oskar</t>
  </si>
  <si>
    <t>Stefan</t>
  </si>
  <si>
    <t>Anton</t>
  </si>
  <si>
    <t>Rait</t>
  </si>
  <si>
    <t>Joosep</t>
  </si>
  <si>
    <t>Markus</t>
  </si>
  <si>
    <t>Gregor</t>
  </si>
  <si>
    <t>Hugo</t>
  </si>
  <si>
    <t>Egert</t>
  </si>
  <si>
    <t>Ron-Thorren</t>
  </si>
  <si>
    <t>Kevin Kardo</t>
  </si>
  <si>
    <t>Lauri</t>
  </si>
  <si>
    <t>Matvei</t>
  </si>
  <si>
    <t>Artur</t>
  </si>
  <si>
    <t>Rauno</t>
  </si>
  <si>
    <t>Oliver</t>
  </si>
  <si>
    <t>Mattias Jonatan</t>
  </si>
  <si>
    <t>Rando Marten</t>
  </si>
  <si>
    <t>Mathilde Manuela</t>
  </si>
  <si>
    <t>Carol</t>
  </si>
  <si>
    <t>Aidi Gerde</t>
  </si>
  <si>
    <t>Kätlin</t>
  </si>
  <si>
    <t>Annabrit</t>
  </si>
  <si>
    <t>Elisabeth</t>
  </si>
  <si>
    <t>NU</t>
  </si>
  <si>
    <t>Liis</t>
  </si>
  <si>
    <t>Ron</t>
  </si>
  <si>
    <t>BMX kross</t>
  </si>
  <si>
    <t>M/NU</t>
  </si>
  <si>
    <t>N/MU</t>
  </si>
  <si>
    <t>OTEPÄÄ RATTAKLUBI</t>
  </si>
  <si>
    <t>PRO JALGRATTURITE KLUBI</t>
  </si>
  <si>
    <t>Hauka Veloklubi</t>
  </si>
  <si>
    <t>Otepää Rattaklubi</t>
  </si>
  <si>
    <t>Pro Jalgratturite klubi</t>
  </si>
  <si>
    <t>KOKKU</t>
  </si>
  <si>
    <t>Noortespordi toetus</t>
  </si>
  <si>
    <t>EJL</t>
  </si>
  <si>
    <t>Väljamaks</t>
  </si>
  <si>
    <t>Harjumaa</t>
  </si>
  <si>
    <t>Võrumaa</t>
  </si>
  <si>
    <t>Järvamaa</t>
  </si>
  <si>
    <t>Otepää</t>
  </si>
  <si>
    <t>Pärnu maakond</t>
  </si>
  <si>
    <t>Gabriel Helmut</t>
  </si>
  <si>
    <t>Annikki</t>
  </si>
  <si>
    <t>Erik</t>
  </si>
  <si>
    <t>Mark</t>
  </si>
  <si>
    <t>Mia Carla</t>
  </si>
  <si>
    <t>Marii-Isabel</t>
  </si>
  <si>
    <t>Cyclo-cross</t>
  </si>
  <si>
    <t>Karolin</t>
  </si>
  <si>
    <t>Martti</t>
  </si>
  <si>
    <t>Rico</t>
  </si>
  <si>
    <t>Andris Roland</t>
  </si>
  <si>
    <t>Randar</t>
  </si>
  <si>
    <t>Janmar</t>
  </si>
  <si>
    <t>Raiko</t>
  </si>
  <si>
    <t>Moorits</t>
  </si>
  <si>
    <t>Piret</t>
  </si>
  <si>
    <t>Riin</t>
  </si>
  <si>
    <t>Vooremaa Centrum/Rattabaas</t>
  </si>
  <si>
    <t>CYCLING TARTU</t>
  </si>
  <si>
    <t>Cycling Tartu</t>
  </si>
  <si>
    <t>CYCLO-CROSS</t>
  </si>
  <si>
    <t>1 punkt - €</t>
  </si>
  <si>
    <t>JK Paralepa</t>
  </si>
  <si>
    <t>Haapsalu</t>
  </si>
  <si>
    <t>M/NU punktid</t>
  </si>
  <si>
    <t>Registri nr.</t>
  </si>
  <si>
    <t xml:space="preserve">M/NU 10% </t>
  </si>
  <si>
    <t>Kutser</t>
  </si>
  <si>
    <t>Karmo</t>
  </si>
  <si>
    <t>Nigul</t>
  </si>
  <si>
    <t>Aduson</t>
  </si>
  <si>
    <t>Lehtsaar</t>
  </si>
  <si>
    <t>Kokk</t>
  </si>
  <si>
    <t>Pajur</t>
  </si>
  <si>
    <t>Romet</t>
  </si>
  <si>
    <t>Õun</t>
  </si>
  <si>
    <t>Joosep Mattias</t>
  </si>
  <si>
    <t>Kõiv</t>
  </si>
  <si>
    <t>Notton</t>
  </si>
  <si>
    <t>Gristsenko</t>
  </si>
  <si>
    <t>Mirzojev</t>
  </si>
  <si>
    <t>Litvintsev</t>
  </si>
  <si>
    <t>Kupp</t>
  </si>
  <si>
    <t>Floren</t>
  </si>
  <si>
    <t>Evendi</t>
  </si>
  <si>
    <t>Surva</t>
  </si>
  <si>
    <t>Natali Nora</t>
  </si>
  <si>
    <t>Treier</t>
  </si>
  <si>
    <t>Maria</t>
  </si>
  <si>
    <t>Lugenberg</t>
  </si>
  <si>
    <t>Tuisk</t>
  </si>
  <si>
    <t>Indra</t>
  </si>
  <si>
    <t>Kuuskman</t>
  </si>
  <si>
    <t>Matthias</t>
  </si>
  <si>
    <t>Mäeuibo</t>
  </si>
  <si>
    <t>Saar</t>
  </si>
  <si>
    <t>Lenzius</t>
  </si>
  <si>
    <t>Enel</t>
  </si>
  <si>
    <t>Reiljan</t>
  </si>
  <si>
    <t>Pung</t>
  </si>
  <si>
    <t>Kalme</t>
  </si>
  <si>
    <t>Ärm</t>
  </si>
  <si>
    <t>Sankmann</t>
  </si>
  <si>
    <t>Johanson</t>
  </si>
  <si>
    <t>Tarassov</t>
  </si>
  <si>
    <t>Jääger</t>
  </si>
  <si>
    <t>Mätik</t>
  </si>
  <si>
    <t>Soots</t>
  </si>
  <si>
    <t>Koshmanov</t>
  </si>
  <si>
    <t>Juri</t>
  </si>
  <si>
    <t>Tsanev</t>
  </si>
  <si>
    <t>Svetlichnoi</t>
  </si>
  <si>
    <t>Vladislav</t>
  </si>
  <si>
    <t>Tamm</t>
  </si>
  <si>
    <t>Ragilo</t>
  </si>
  <si>
    <t>Krusemann</t>
  </si>
  <si>
    <t>Kukk</t>
  </si>
  <si>
    <t>Väinola</t>
  </si>
  <si>
    <t>Sviridenko</t>
  </si>
  <si>
    <t>Sazonov</t>
  </si>
  <si>
    <t>Grinko</t>
  </si>
  <si>
    <t>Jaroslav</t>
  </si>
  <si>
    <t>Karpenko</t>
  </si>
  <si>
    <t>Gleb</t>
  </si>
  <si>
    <t>Tegelmann</t>
  </si>
  <si>
    <t>Ebras</t>
  </si>
  <si>
    <t>Prants</t>
  </si>
  <si>
    <t>Allikberg</t>
  </si>
  <si>
    <t>Saul</t>
  </si>
  <si>
    <t>Evar</t>
  </si>
  <si>
    <t>Rüster</t>
  </si>
  <si>
    <t>Lepik</t>
  </si>
  <si>
    <t>Robert</t>
  </si>
  <si>
    <t>Ilves</t>
  </si>
  <si>
    <t>Arti</t>
  </si>
  <si>
    <t>Leidt</t>
  </si>
  <si>
    <t>Kontus</t>
  </si>
  <si>
    <t>Järva</t>
  </si>
  <si>
    <t>Kert</t>
  </si>
  <si>
    <t>Kaljur</t>
  </si>
  <si>
    <t>Hannah</t>
  </si>
  <si>
    <t>Laidinen</t>
  </si>
  <si>
    <t>Arseni</t>
  </si>
  <si>
    <t>Kallari</t>
  </si>
  <si>
    <t>Leis</t>
  </si>
  <si>
    <t>Roose</t>
  </si>
  <si>
    <t>Puuorg</t>
  </si>
  <si>
    <t>Johann Mattias</t>
  </si>
  <si>
    <t>Grünberg</t>
  </si>
  <si>
    <t>Henry</t>
  </si>
  <si>
    <t>Mitt</t>
  </si>
  <si>
    <t>Virgo</t>
  </si>
  <si>
    <t>Post</t>
  </si>
  <si>
    <t>Ken</t>
  </si>
  <si>
    <t>Mesi</t>
  </si>
  <si>
    <t>Milistver</t>
  </si>
  <si>
    <t>Mairon</t>
  </si>
  <si>
    <t>Sander</t>
  </si>
  <si>
    <t>Laura Lizette</t>
  </si>
  <si>
    <t>Jaht</t>
  </si>
  <si>
    <t>Kurits</t>
  </si>
  <si>
    <t>Karl</t>
  </si>
  <si>
    <t>Anier</t>
  </si>
  <si>
    <t>Pau</t>
  </si>
  <si>
    <t>Karlep</t>
  </si>
  <si>
    <t>Georg</t>
  </si>
  <si>
    <t>Aus</t>
  </si>
  <si>
    <t>Aaron</t>
  </si>
  <si>
    <t>Metslind</t>
  </si>
  <si>
    <t>Ottomar</t>
  </si>
  <si>
    <t>Robin</t>
  </si>
  <si>
    <t>Kivistu</t>
  </si>
  <si>
    <t>Eliise</t>
  </si>
  <si>
    <t>Henri</t>
  </si>
  <si>
    <t>Mihkels</t>
  </si>
  <si>
    <t>Madis</t>
  </si>
  <si>
    <t>Libek</t>
  </si>
  <si>
    <t>Maario</t>
  </si>
  <si>
    <t>Närap</t>
  </si>
  <si>
    <t>Verliin</t>
  </si>
  <si>
    <t>Karki</t>
  </si>
  <si>
    <t>Roos</t>
  </si>
  <si>
    <t>Andre</t>
  </si>
  <si>
    <t>Uulimaa</t>
  </si>
  <si>
    <t>Ats</t>
  </si>
  <si>
    <t>Valmsen</t>
  </si>
  <si>
    <t>Kibe</t>
  </si>
  <si>
    <t>Kristen</t>
  </si>
  <si>
    <t>Tiirats</t>
  </si>
  <si>
    <t>Johannes</t>
  </si>
  <si>
    <t>Reier</t>
  </si>
  <si>
    <t>Kusti</t>
  </si>
  <si>
    <t>Toom</t>
  </si>
  <si>
    <t>Tauri</t>
  </si>
  <si>
    <t>Rasmus</t>
  </si>
  <si>
    <t>Treimuth</t>
  </si>
  <si>
    <t>Vool</t>
  </si>
  <si>
    <t>Toomas</t>
  </si>
  <si>
    <t>Laanemäe</t>
  </si>
  <si>
    <t>Erki</t>
  </si>
  <si>
    <t>Tasane</t>
  </si>
  <si>
    <t>Elina</t>
  </si>
  <si>
    <t>Kirke</t>
  </si>
  <si>
    <t>Soonik</t>
  </si>
  <si>
    <t>Kristel Sandra</t>
  </si>
  <si>
    <t>Küüt</t>
  </si>
  <si>
    <t>Jürisaar</t>
  </si>
  <si>
    <t>Maidla</t>
  </si>
  <si>
    <t>Rommi</t>
  </si>
  <si>
    <t>M10</t>
  </si>
  <si>
    <t>Kasemaa</t>
  </si>
  <si>
    <t>Konrad</t>
  </si>
  <si>
    <t>Looväli</t>
  </si>
  <si>
    <t>Uiga</t>
  </si>
  <si>
    <t>Trevor</t>
  </si>
  <si>
    <t>Lajal</t>
  </si>
  <si>
    <t>Luukas</t>
  </si>
  <si>
    <t>M12</t>
  </si>
  <si>
    <t>Vapper</t>
  </si>
  <si>
    <t>Mattias</t>
  </si>
  <si>
    <t>Mändla</t>
  </si>
  <si>
    <t>Rumm</t>
  </si>
  <si>
    <t>Gerhard</t>
  </si>
  <si>
    <t>Rannamets</t>
  </si>
  <si>
    <t>Ever Richard</t>
  </si>
  <si>
    <t>M6</t>
  </si>
  <si>
    <t>Lausing</t>
  </si>
  <si>
    <t>Ete</t>
  </si>
  <si>
    <t>N12</t>
  </si>
  <si>
    <t>Koonik</t>
  </si>
  <si>
    <t>Harri Alfred</t>
  </si>
  <si>
    <t>Siim</t>
  </si>
  <si>
    <t>Oks</t>
  </si>
  <si>
    <t>Ardo</t>
  </si>
  <si>
    <t>Kotkasets</t>
  </si>
  <si>
    <t>Mikk-Kirsme</t>
  </si>
  <si>
    <t>Lukas</t>
  </si>
  <si>
    <t>M8</t>
  </si>
  <si>
    <t>Oscar</t>
  </si>
  <si>
    <t>Adusoo</t>
  </si>
  <si>
    <t>Mirle-Neora</t>
  </si>
  <si>
    <t>N10</t>
  </si>
  <si>
    <t>Eerme</t>
  </si>
  <si>
    <t>Gerd Lauri</t>
  </si>
  <si>
    <t>Kaur</t>
  </si>
  <si>
    <t>Annama</t>
  </si>
  <si>
    <t>Anni</t>
  </si>
  <si>
    <t>Lumiste</t>
  </si>
  <si>
    <t>Ruudi</t>
  </si>
  <si>
    <t>Raid</t>
  </si>
  <si>
    <t>Sten Tristan</t>
  </si>
  <si>
    <t>Simenson</t>
  </si>
  <si>
    <t>Oliver-Siim</t>
  </si>
  <si>
    <t>Lehto</t>
  </si>
  <si>
    <t>Kiss</t>
  </si>
  <si>
    <t>Savi</t>
  </si>
  <si>
    <t>Airon</t>
  </si>
  <si>
    <t>Raun</t>
  </si>
  <si>
    <t>Mirjam</t>
  </si>
  <si>
    <t>Laura</t>
  </si>
  <si>
    <t>N6</t>
  </si>
  <si>
    <t>Valge</t>
  </si>
  <si>
    <t>Kaspar</t>
  </si>
  <si>
    <t>Engelbrecht</t>
  </si>
  <si>
    <t>Henri Johannes</t>
  </si>
  <si>
    <t>Helemets</t>
  </si>
  <si>
    <t>Heron</t>
  </si>
  <si>
    <t>Pani</t>
  </si>
  <si>
    <t>Aaron Mattias</t>
  </si>
  <si>
    <t>Luht</t>
  </si>
  <si>
    <t>Uko Rasmus</t>
  </si>
  <si>
    <t>Vaikmäe</t>
  </si>
  <si>
    <t>Põder</t>
  </si>
  <si>
    <t>Hein</t>
  </si>
  <si>
    <t>Puri</t>
  </si>
  <si>
    <t>Kristofer Raul</t>
  </si>
  <si>
    <t>Mugra</t>
  </si>
  <si>
    <t>Tõnis</t>
  </si>
  <si>
    <t>Varep</t>
  </si>
  <si>
    <t>Jesper</t>
  </si>
  <si>
    <t>Maaten</t>
  </si>
  <si>
    <t>Jakob</t>
  </si>
  <si>
    <t>Loviisa Ly</t>
  </si>
  <si>
    <t>Palmiste</t>
  </si>
  <si>
    <t>Paula</t>
  </si>
  <si>
    <t>Kannel</t>
  </si>
  <si>
    <t>Mollberg</t>
  </si>
  <si>
    <t>Karl Henrik</t>
  </si>
  <si>
    <t>Tammistu</t>
  </si>
  <si>
    <t>Leander</t>
  </si>
  <si>
    <t>Semjonov</t>
  </si>
  <si>
    <t>Silver</t>
  </si>
  <si>
    <t>Rebane</t>
  </si>
  <si>
    <t>Kiilaspea</t>
  </si>
  <si>
    <t>Marcus</t>
  </si>
  <si>
    <t>Märt</t>
  </si>
  <si>
    <t>Järvsoo</t>
  </si>
  <si>
    <t>Vaikmets</t>
  </si>
  <si>
    <t>Jaarek</t>
  </si>
  <si>
    <t>Saag</t>
  </si>
  <si>
    <t>Korkmann</t>
  </si>
  <si>
    <t>Soomelt</t>
  </si>
  <si>
    <t>Jasper</t>
  </si>
  <si>
    <t>Loorits</t>
  </si>
  <si>
    <t>Risto</t>
  </si>
  <si>
    <t>Aardevälja</t>
  </si>
  <si>
    <t>Elis Maarja</t>
  </si>
  <si>
    <t>RAKVERE RATTAKLUBI SIPLASED</t>
  </si>
  <si>
    <t>Sirvel</t>
  </si>
  <si>
    <t>Merili</t>
  </si>
  <si>
    <t>PARALEPA</t>
  </si>
  <si>
    <t>Bauer</t>
  </si>
  <si>
    <t>Mikk</t>
  </si>
  <si>
    <t>PÕLTSAMAA JALGRATTAKLUBI</t>
  </si>
  <si>
    <t>Põltsamaa Jalgrattaklubi</t>
  </si>
  <si>
    <t>Põltsamaa</t>
  </si>
  <si>
    <t>Rakvere RK Siplased</t>
  </si>
  <si>
    <t>Saku</t>
  </si>
  <si>
    <t>Lääne-Viru maakond</t>
  </si>
  <si>
    <t>Rakvere</t>
  </si>
  <si>
    <t>Makse tehtud</t>
  </si>
  <si>
    <t>Frank Aron</t>
  </si>
  <si>
    <t>Christopher</t>
  </si>
  <si>
    <t>Janek Robin</t>
  </si>
  <si>
    <t>Pisarev</t>
  </si>
  <si>
    <t>Greta-Maria</t>
  </si>
  <si>
    <t>Ingo</t>
  </si>
  <si>
    <t>Tim</t>
  </si>
  <si>
    <t>Ruder</t>
  </si>
  <si>
    <t>Marta-Katarina</t>
  </si>
  <si>
    <t>Dooner</t>
  </si>
  <si>
    <t>Carl Peeter</t>
  </si>
  <si>
    <t>Rooni</t>
  </si>
  <si>
    <t>HAWAII EXPRESS</t>
  </si>
  <si>
    <t>Somelar</t>
  </si>
  <si>
    <t>Remo</t>
  </si>
  <si>
    <t>Kivistik</t>
  </si>
  <si>
    <t>Steven</t>
  </si>
  <si>
    <t>Kristen Kaur</t>
  </si>
  <si>
    <t>Kovbasnjuk</t>
  </si>
  <si>
    <t>Viktoria</t>
  </si>
  <si>
    <t>Rocco</t>
  </si>
  <si>
    <t>Laansoo</t>
  </si>
  <si>
    <t>Kaarel</t>
  </si>
  <si>
    <t>Normak</t>
  </si>
  <si>
    <t>Magnus</t>
  </si>
  <si>
    <t>Lindre</t>
  </si>
  <si>
    <t>Bergson</t>
  </si>
  <si>
    <t>Kiivit</t>
  </si>
  <si>
    <t>Ringi</t>
  </si>
  <si>
    <t>Sten Markus</t>
  </si>
  <si>
    <t>Akkel</t>
  </si>
  <si>
    <t>Armin Martin</t>
  </si>
  <si>
    <t>Metsaots</t>
  </si>
  <si>
    <t>Laur</t>
  </si>
  <si>
    <t>Jesse</t>
  </si>
  <si>
    <t>Tugedam</t>
  </si>
  <si>
    <t>Rikojan</t>
  </si>
  <si>
    <t>Pärtel</t>
  </si>
  <si>
    <t>Krause</t>
  </si>
  <si>
    <t>Raffer</t>
  </si>
  <si>
    <t>Staškevitš</t>
  </si>
  <si>
    <t>Lukas Herman</t>
  </si>
  <si>
    <t>Mutso</t>
  </si>
  <si>
    <t>Indrek</t>
  </si>
  <si>
    <t>Jakobson</t>
  </si>
  <si>
    <t>Renar-Rander</t>
  </si>
  <si>
    <t>Vahtra</t>
  </si>
  <si>
    <t>Sahk</t>
  </si>
  <si>
    <t>Kangur</t>
  </si>
  <si>
    <t>Ferdinand</t>
  </si>
  <si>
    <t>Kiho</t>
  </si>
  <si>
    <t>Rand</t>
  </si>
  <si>
    <t>Hubert</t>
  </si>
  <si>
    <t>Kütt</t>
  </si>
  <si>
    <t>Lüüs</t>
  </si>
  <si>
    <t>Karl Kalju</t>
  </si>
  <si>
    <t>Hirmo</t>
  </si>
  <si>
    <t>Ayden</t>
  </si>
  <si>
    <t>Paur</t>
  </si>
  <si>
    <t>Kruus</t>
  </si>
  <si>
    <t>Peegel</t>
  </si>
  <si>
    <t>Reinart</t>
  </si>
  <si>
    <t>Fredrik Tobias</t>
  </si>
  <si>
    <t>Rikard</t>
  </si>
  <si>
    <t>Sild</t>
  </si>
  <si>
    <t>Klen</t>
  </si>
  <si>
    <t>Ant</t>
  </si>
  <si>
    <t>Sebastian</t>
  </si>
  <si>
    <t>Raev</t>
  </si>
  <si>
    <t>Andreas</t>
  </si>
  <si>
    <t>Rein</t>
  </si>
  <si>
    <t>Toomsalu</t>
  </si>
  <si>
    <t>Josten</t>
  </si>
  <si>
    <t>Reitalu</t>
  </si>
  <si>
    <t>Jorgen</t>
  </si>
  <si>
    <t>Veevo</t>
  </si>
  <si>
    <t xml:space="preserve">1 punkt - € </t>
  </si>
  <si>
    <t>Pohl</t>
  </si>
  <si>
    <t>Lauren</t>
  </si>
  <si>
    <t>Rannala</t>
  </si>
  <si>
    <t>Maribel</t>
  </si>
  <si>
    <t>Tammepuu</t>
  </si>
  <si>
    <t>Riko</t>
  </si>
  <si>
    <t>Pilv</t>
  </si>
  <si>
    <t>Armin</t>
  </si>
  <si>
    <t>Andri</t>
  </si>
  <si>
    <t>Lusenberg</t>
  </si>
  <si>
    <t>Kenth</t>
  </si>
  <si>
    <t>Sepp</t>
  </si>
  <si>
    <t>Ründva</t>
  </si>
  <si>
    <t>Richard</t>
  </si>
  <si>
    <t>Kask</t>
  </si>
  <si>
    <t>Hendri</t>
  </si>
  <si>
    <t>Tallo</t>
  </si>
  <si>
    <t>Thomas</t>
  </si>
  <si>
    <t>Mööl</t>
  </si>
  <si>
    <t>Nõmm</t>
  </si>
  <si>
    <t>Tammsoo</t>
  </si>
  <si>
    <t>Carolin</t>
  </si>
  <si>
    <t>Kolk</t>
  </si>
  <si>
    <t>Mariann</t>
  </si>
  <si>
    <t>Ojala</t>
  </si>
  <si>
    <t>Žukovitš</t>
  </si>
  <si>
    <t>Arvet</t>
  </si>
  <si>
    <t>Pook</t>
  </si>
  <si>
    <t>Georg Karl</t>
  </si>
  <si>
    <t>Pärn</t>
  </si>
  <si>
    <t>Greg-Emil</t>
  </si>
  <si>
    <t>Hawaii Express</t>
  </si>
  <si>
    <t>2019 HRK</t>
  </si>
  <si>
    <t>2020 KJK</t>
  </si>
  <si>
    <t>2019 KJK</t>
  </si>
  <si>
    <t>2020 RTR</t>
  </si>
  <si>
    <t>2019 VEL</t>
  </si>
  <si>
    <t>2020 TYS</t>
  </si>
  <si>
    <t>2020 HAV</t>
  </si>
  <si>
    <t>2019 RTR</t>
  </si>
  <si>
    <t xml:space="preserve">Riiklike noorte tippspordi toetuste jaotus 2021. aastaks.  </t>
  </si>
  <si>
    <t>Narva Jalgrattaklubi TEMP</t>
  </si>
  <si>
    <t>2020 Cycling Tratu</t>
  </si>
  <si>
    <t>2019 CFC</t>
  </si>
  <si>
    <t>2020 Cycling Tartu</t>
  </si>
  <si>
    <t>2019 VRK</t>
  </si>
  <si>
    <t>Mandri avaldus toetus kanda KJK-sse</t>
  </si>
  <si>
    <t>Mandri avaldus toetus kanda Porter Racingusse</t>
  </si>
  <si>
    <t>2020 CFC</t>
  </si>
  <si>
    <t>2019 NRK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</si>
</sst>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.00\ _k_r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</cellStyleXfs>
  <cellXfs count="310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3" fillId="0" borderId="25" xfId="0" applyFont="1" applyFill="1" applyBorder="1" applyAlignment="1">
      <alignment horizontal="left"/>
    </xf>
    <xf numFmtId="0" fontId="0" fillId="0" borderId="0" xfId="0" applyFont="1" applyAlignment="1"/>
    <xf numFmtId="3" fontId="0" fillId="0" borderId="0" xfId="0" applyNumberFormat="1" applyFont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0" fillId="0" borderId="0" xfId="0" applyFont="1" applyFill="1" applyAlignment="1"/>
    <xf numFmtId="0" fontId="5" fillId="2" borderId="2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" fontId="3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4" fontId="3" fillId="0" borderId="0" xfId="0" applyNumberFormat="1" applyFont="1" applyAlignment="1"/>
    <xf numFmtId="4" fontId="0" fillId="0" borderId="0" xfId="0" applyNumberFormat="1" applyFont="1" applyAlignment="1"/>
    <xf numFmtId="0" fontId="0" fillId="9" borderId="32" xfId="0" applyFont="1" applyFill="1" applyBorder="1" applyAlignment="1"/>
    <xf numFmtId="0" fontId="0" fillId="9" borderId="20" xfId="0" applyFont="1" applyFill="1" applyBorder="1" applyAlignment="1"/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4" fontId="4" fillId="9" borderId="32" xfId="0" applyNumberFormat="1" applyFont="1" applyFill="1" applyBorder="1" applyAlignment="1"/>
    <xf numFmtId="0" fontId="5" fillId="0" borderId="4" xfId="0" applyFont="1" applyFill="1" applyBorder="1" applyAlignment="1"/>
    <xf numFmtId="1" fontId="3" fillId="2" borderId="23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29" xfId="0" applyFont="1" applyFill="1" applyBorder="1" applyAlignment="1"/>
    <xf numFmtId="0" fontId="5" fillId="0" borderId="11" xfId="0" applyFont="1" applyFill="1" applyBorder="1" applyAlignment="1"/>
    <xf numFmtId="0" fontId="5" fillId="0" borderId="3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1" fontId="3" fillId="2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164" fontId="5" fillId="2" borderId="20" xfId="0" applyNumberFormat="1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164" fontId="5" fillId="3" borderId="35" xfId="0" applyNumberFormat="1" applyFont="1" applyFill="1" applyBorder="1" applyAlignment="1">
      <alignment horizontal="center" wrapText="1"/>
    </xf>
    <xf numFmtId="164" fontId="5" fillId="4" borderId="35" xfId="0" applyNumberFormat="1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1" fontId="3" fillId="2" borderId="24" xfId="0" applyNumberFormat="1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5" fillId="4" borderId="17" xfId="0" applyNumberFormat="1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 wrapText="1"/>
    </xf>
    <xf numFmtId="0" fontId="5" fillId="11" borderId="3" xfId="0" applyFont="1" applyFill="1" applyBorder="1" applyAlignment="1">
      <alignment horizontal="left"/>
    </xf>
    <xf numFmtId="0" fontId="5" fillId="11" borderId="6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1" fontId="3" fillId="2" borderId="38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 wrapText="1"/>
    </xf>
    <xf numFmtId="1" fontId="3" fillId="4" borderId="7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 wrapText="1"/>
    </xf>
    <xf numFmtId="0" fontId="5" fillId="10" borderId="24" xfId="0" applyFont="1" applyFill="1" applyBorder="1" applyAlignment="1">
      <alignment horizontal="center" wrapText="1"/>
    </xf>
    <xf numFmtId="1" fontId="5" fillId="10" borderId="13" xfId="0" applyNumberFormat="1" applyFont="1" applyFill="1" applyBorder="1" applyAlignment="1">
      <alignment horizontal="center"/>
    </xf>
    <xf numFmtId="0" fontId="5" fillId="10" borderId="40" xfId="0" applyFont="1" applyFill="1" applyBorder="1" applyAlignment="1">
      <alignment horizontal="center" wrapText="1"/>
    </xf>
    <xf numFmtId="1" fontId="5" fillId="10" borderId="33" xfId="0" applyNumberFormat="1" applyFont="1" applyFill="1" applyBorder="1" applyAlignment="1">
      <alignment horizontal="center"/>
    </xf>
    <xf numFmtId="1" fontId="3" fillId="4" borderId="24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/>
    </xf>
    <xf numFmtId="4" fontId="7" fillId="7" borderId="1" xfId="0" applyNumberFormat="1" applyFont="1" applyFill="1" applyBorder="1" applyAlignment="1"/>
    <xf numFmtId="1" fontId="7" fillId="7" borderId="1" xfId="0" applyNumberFormat="1" applyFont="1" applyFill="1" applyBorder="1" applyAlignment="1"/>
    <xf numFmtId="2" fontId="7" fillId="7" borderId="1" xfId="0" applyNumberFormat="1" applyFont="1" applyFill="1" applyBorder="1" applyAlignment="1"/>
    <xf numFmtId="2" fontId="7" fillId="7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/>
    <xf numFmtId="1" fontId="7" fillId="4" borderId="1" xfId="0" applyNumberFormat="1" applyFont="1" applyFill="1" applyBorder="1" applyAlignment="1"/>
    <xf numFmtId="2" fontId="7" fillId="4" borderId="1" xfId="0" applyNumberFormat="1" applyFont="1" applyFill="1" applyBorder="1" applyAlignment="1"/>
    <xf numFmtId="2" fontId="7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/>
    <xf numFmtId="4" fontId="7" fillId="10" borderId="1" xfId="0" applyNumberFormat="1" applyFont="1" applyFill="1" applyBorder="1" applyAlignment="1"/>
    <xf numFmtId="1" fontId="7" fillId="10" borderId="1" xfId="0" applyNumberFormat="1" applyFont="1" applyFill="1" applyBorder="1" applyAlignment="1"/>
    <xf numFmtId="2" fontId="7" fillId="10" borderId="1" xfId="0" applyNumberFormat="1" applyFont="1" applyFill="1" applyBorder="1" applyAlignment="1"/>
    <xf numFmtId="2" fontId="7" fillId="10" borderId="1" xfId="0" applyNumberFormat="1" applyFont="1" applyFill="1" applyBorder="1" applyAlignment="1">
      <alignment horizontal="right"/>
    </xf>
    <xf numFmtId="3" fontId="7" fillId="10" borderId="1" xfId="0" applyNumberFormat="1" applyFont="1" applyFill="1" applyBorder="1" applyAlignment="1"/>
    <xf numFmtId="4" fontId="7" fillId="11" borderId="1" xfId="0" applyNumberFormat="1" applyFont="1" applyFill="1" applyBorder="1" applyAlignment="1"/>
    <xf numFmtId="1" fontId="7" fillId="11" borderId="1" xfId="0" applyNumberFormat="1" applyFont="1" applyFill="1" applyBorder="1" applyAlignment="1"/>
    <xf numFmtId="2" fontId="7" fillId="11" borderId="1" xfId="0" applyNumberFormat="1" applyFont="1" applyFill="1" applyBorder="1" applyAlignment="1"/>
    <xf numFmtId="2" fontId="7" fillId="11" borderId="1" xfId="0" applyNumberFormat="1" applyFont="1" applyFill="1" applyBorder="1" applyAlignment="1">
      <alignment horizontal="center"/>
    </xf>
    <xf numFmtId="3" fontId="7" fillId="11" borderId="1" xfId="0" applyNumberFormat="1" applyFont="1" applyFill="1" applyBorder="1" applyAlignment="1"/>
    <xf numFmtId="1" fontId="7" fillId="2" borderId="41" xfId="0" applyNumberFormat="1" applyFont="1" applyFill="1" applyBorder="1" applyAlignment="1"/>
    <xf numFmtId="2" fontId="7" fillId="2" borderId="41" xfId="0" applyNumberFormat="1" applyFont="1" applyFill="1" applyBorder="1" applyAlignment="1"/>
    <xf numFmtId="2" fontId="7" fillId="2" borderId="41" xfId="0" applyNumberFormat="1" applyFont="1" applyFill="1" applyBorder="1" applyAlignment="1">
      <alignment horizontal="right"/>
    </xf>
    <xf numFmtId="2" fontId="7" fillId="2" borderId="24" xfId="0" applyNumberFormat="1" applyFont="1" applyFill="1" applyBorder="1" applyAlignment="1"/>
    <xf numFmtId="2" fontId="7" fillId="7" borderId="21" xfId="0" applyNumberFormat="1" applyFont="1" applyFill="1" applyBorder="1" applyAlignment="1"/>
    <xf numFmtId="2" fontId="7" fillId="4" borderId="21" xfId="0" applyNumberFormat="1" applyFont="1" applyFill="1" applyBorder="1" applyAlignment="1"/>
    <xf numFmtId="2" fontId="7" fillId="10" borderId="21" xfId="0" applyNumberFormat="1" applyFont="1" applyFill="1" applyBorder="1" applyAlignment="1"/>
    <xf numFmtId="165" fontId="5" fillId="6" borderId="11" xfId="0" applyNumberFormat="1" applyFont="1" applyFill="1" applyBorder="1" applyAlignment="1">
      <alignment horizontal="center" wrapText="1"/>
    </xf>
    <xf numFmtId="4" fontId="3" fillId="7" borderId="1" xfId="0" applyNumberFormat="1" applyFont="1" applyFill="1" applyBorder="1" applyAlignment="1"/>
    <xf numFmtId="4" fontId="3" fillId="7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/>
    <xf numFmtId="4" fontId="3" fillId="4" borderId="1" xfId="0" applyNumberFormat="1" applyFont="1" applyFill="1" applyBorder="1" applyAlignment="1">
      <alignment horizontal="right"/>
    </xf>
    <xf numFmtId="4" fontId="3" fillId="10" borderId="1" xfId="0" applyNumberFormat="1" applyFont="1" applyFill="1" applyBorder="1" applyAlignment="1"/>
    <xf numFmtId="4" fontId="3" fillId="11" borderId="1" xfId="0" applyNumberFormat="1" applyFont="1" applyFill="1" applyBorder="1" applyAlignment="1"/>
    <xf numFmtId="4" fontId="3" fillId="11" borderId="1" xfId="0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horizontal="center"/>
    </xf>
    <xf numFmtId="4" fontId="3" fillId="2" borderId="41" xfId="0" applyNumberFormat="1" applyFont="1" applyFill="1" applyBorder="1" applyAlignment="1"/>
    <xf numFmtId="4" fontId="3" fillId="2" borderId="41" xfId="0" applyNumberFormat="1" applyFont="1" applyFill="1" applyBorder="1" applyAlignment="1">
      <alignment horizontal="right"/>
    </xf>
    <xf numFmtId="4" fontId="7" fillId="2" borderId="41" xfId="0" applyNumberFormat="1" applyFont="1" applyFill="1" applyBorder="1" applyAlignment="1"/>
    <xf numFmtId="0" fontId="3" fillId="7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4" fontId="7" fillId="11" borderId="21" xfId="0" applyNumberFormat="1" applyFont="1" applyFill="1" applyBorder="1" applyAlignment="1"/>
    <xf numFmtId="0" fontId="4" fillId="5" borderId="38" xfId="0" applyFont="1" applyFill="1" applyBorder="1" applyAlignment="1">
      <alignment horizontal="center"/>
    </xf>
    <xf numFmtId="4" fontId="4" fillId="5" borderId="37" xfId="0" applyNumberFormat="1" applyFont="1" applyFill="1" applyBorder="1" applyAlignment="1"/>
    <xf numFmtId="3" fontId="4" fillId="5" borderId="37" xfId="0" applyNumberFormat="1" applyFont="1" applyFill="1" applyBorder="1" applyAlignment="1"/>
    <xf numFmtId="1" fontId="4" fillId="5" borderId="37" xfId="0" applyNumberFormat="1" applyFont="1" applyFill="1" applyBorder="1" applyAlignment="1"/>
    <xf numFmtId="2" fontId="4" fillId="5" borderId="37" xfId="0" applyNumberFormat="1" applyFont="1" applyFill="1" applyBorder="1" applyAlignment="1"/>
    <xf numFmtId="2" fontId="4" fillId="5" borderId="39" xfId="0" applyNumberFormat="1" applyFont="1" applyFill="1" applyBorder="1" applyAlignment="1"/>
    <xf numFmtId="3" fontId="0" fillId="9" borderId="36" xfId="0" applyNumberFormat="1" applyFont="1" applyFill="1" applyBorder="1" applyAlignment="1">
      <alignment horizontal="center"/>
    </xf>
    <xf numFmtId="1" fontId="5" fillId="3" borderId="28" xfId="0" applyNumberFormat="1" applyFont="1" applyFill="1" applyBorder="1" applyAlignment="1">
      <alignment horizontal="center"/>
    </xf>
    <xf numFmtId="1" fontId="5" fillId="3" borderId="33" xfId="0" applyNumberFormat="1" applyFont="1" applyFill="1" applyBorder="1" applyAlignment="1">
      <alignment horizontal="center"/>
    </xf>
    <xf numFmtId="164" fontId="5" fillId="4" borderId="42" xfId="0" applyNumberFormat="1" applyFont="1" applyFill="1" applyBorder="1" applyAlignment="1">
      <alignment horizontal="center" wrapText="1"/>
    </xf>
    <xf numFmtId="164" fontId="5" fillId="4" borderId="31" xfId="0" applyNumberFormat="1" applyFont="1" applyFill="1" applyBorder="1" applyAlignment="1">
      <alignment horizontal="center" wrapText="1"/>
    </xf>
    <xf numFmtId="1" fontId="3" fillId="4" borderId="23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right"/>
    </xf>
    <xf numFmtId="1" fontId="3" fillId="2" borderId="27" xfId="0" applyNumberFormat="1" applyFont="1" applyFill="1" applyBorder="1" applyAlignment="1">
      <alignment horizontal="right"/>
    </xf>
    <xf numFmtId="1" fontId="5" fillId="2" borderId="27" xfId="0" applyNumberFormat="1" applyFont="1" applyFill="1" applyBorder="1" applyAlignment="1">
      <alignment horizontal="right"/>
    </xf>
    <xf numFmtId="1" fontId="3" fillId="3" borderId="27" xfId="0" applyNumberFormat="1" applyFont="1" applyFill="1" applyBorder="1" applyAlignment="1">
      <alignment horizontal="right"/>
    </xf>
    <xf numFmtId="1" fontId="6" fillId="3" borderId="14" xfId="0" applyNumberFormat="1" applyFont="1" applyFill="1" applyBorder="1" applyAlignment="1">
      <alignment horizontal="center"/>
    </xf>
    <xf numFmtId="1" fontId="5" fillId="3" borderId="34" xfId="0" applyNumberFormat="1" applyFont="1" applyFill="1" applyBorder="1" applyAlignment="1">
      <alignment horizontal="right"/>
    </xf>
    <xf numFmtId="1" fontId="3" fillId="4" borderId="38" xfId="0" applyNumberFormat="1" applyFont="1" applyFill="1" applyBorder="1" applyAlignment="1">
      <alignment horizontal="right"/>
    </xf>
    <xf numFmtId="1" fontId="3" fillId="4" borderId="39" xfId="0" applyNumberFormat="1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right"/>
    </xf>
    <xf numFmtId="1" fontId="3" fillId="4" borderId="27" xfId="0" applyNumberFormat="1" applyFont="1" applyFill="1" applyBorder="1" applyAlignment="1">
      <alignment horizontal="right"/>
    </xf>
    <xf numFmtId="1" fontId="5" fillId="4" borderId="34" xfId="0" applyNumberFormat="1" applyFont="1" applyFill="1" applyBorder="1" applyAlignment="1"/>
    <xf numFmtId="1" fontId="5" fillId="2" borderId="30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1" fontId="5" fillId="3" borderId="30" xfId="0" applyNumberFormat="1" applyFont="1" applyFill="1" applyBorder="1" applyAlignment="1">
      <alignment horizontal="center"/>
    </xf>
    <xf numFmtId="1" fontId="5" fillId="3" borderId="20" xfId="0" applyNumberFormat="1" applyFont="1" applyFill="1" applyBorder="1" applyAlignment="1">
      <alignment horizontal="center"/>
    </xf>
    <xf numFmtId="1" fontId="5" fillId="4" borderId="43" xfId="0" applyNumberFormat="1" applyFont="1" applyFill="1" applyBorder="1" applyAlignment="1">
      <alignment horizontal="center"/>
    </xf>
    <xf numFmtId="1" fontId="5" fillId="4" borderId="15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4" borderId="36" xfId="0" applyNumberFormat="1" applyFont="1" applyFill="1" applyBorder="1" applyAlignment="1">
      <alignment horizontal="center"/>
    </xf>
    <xf numFmtId="1" fontId="5" fillId="4" borderId="35" xfId="0" applyNumberFormat="1" applyFont="1" applyFill="1" applyBorder="1" applyAlignment="1">
      <alignment horizontal="center"/>
    </xf>
    <xf numFmtId="4" fontId="0" fillId="0" borderId="0" xfId="0" applyNumberFormat="1" applyAlignment="1"/>
    <xf numFmtId="1" fontId="5" fillId="10" borderId="14" xfId="0" applyNumberFormat="1" applyFont="1" applyFill="1" applyBorder="1" applyAlignment="1"/>
    <xf numFmtId="1" fontId="5" fillId="10" borderId="34" xfId="0" applyNumberFormat="1" applyFont="1" applyFill="1" applyBorder="1" applyAlignment="1"/>
    <xf numFmtId="1" fontId="5" fillId="10" borderId="30" xfId="0" applyNumberFormat="1" applyFont="1" applyFill="1" applyBorder="1" applyAlignment="1">
      <alignment horizontal="center"/>
    </xf>
    <xf numFmtId="1" fontId="5" fillId="10" borderId="20" xfId="0" applyNumberFormat="1" applyFont="1" applyFill="1" applyBorder="1" applyAlignment="1">
      <alignment horizontal="center"/>
    </xf>
    <xf numFmtId="1" fontId="5" fillId="10" borderId="35" xfId="0" applyNumberFormat="1" applyFont="1" applyFill="1" applyBorder="1" applyAlignment="1">
      <alignment horizontal="center"/>
    </xf>
    <xf numFmtId="1" fontId="5" fillId="4" borderId="2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0" fontId="11" fillId="0" borderId="0" xfId="0" applyFont="1" applyFill="1" applyAlignment="1"/>
    <xf numFmtId="1" fontId="5" fillId="5" borderId="44" xfId="0" applyNumberFormat="1" applyFont="1" applyFill="1" applyBorder="1" applyAlignment="1"/>
    <xf numFmtId="16" fontId="0" fillId="0" borderId="0" xfId="0" applyNumberFormat="1" applyAlignment="1"/>
    <xf numFmtId="2" fontId="3" fillId="0" borderId="0" xfId="0" applyNumberFormat="1" applyFont="1" applyFill="1"/>
    <xf numFmtId="1" fontId="3" fillId="4" borderId="14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5" fillId="10" borderId="14" xfId="0" applyNumberFormat="1" applyFont="1" applyFill="1" applyBorder="1" applyAlignment="1">
      <alignment horizontal="center"/>
    </xf>
    <xf numFmtId="1" fontId="5" fillId="10" borderId="34" xfId="0" applyNumberFormat="1" applyFont="1" applyFill="1" applyBorder="1" applyAlignment="1">
      <alignment horizontal="center"/>
    </xf>
    <xf numFmtId="1" fontId="0" fillId="0" borderId="0" xfId="0" applyNumberFormat="1" applyAlignment="1"/>
    <xf numFmtId="0" fontId="5" fillId="5" borderId="29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wrapText="1"/>
    </xf>
    <xf numFmtId="0" fontId="13" fillId="0" borderId="25" xfId="11" applyFont="1" applyFill="1" applyBorder="1" applyAlignment="1"/>
    <xf numFmtId="0" fontId="13" fillId="0" borderId="25" xfId="11" applyFont="1" applyFill="1" applyBorder="1" applyAlignment="1">
      <alignment wrapText="1"/>
    </xf>
    <xf numFmtId="0" fontId="13" fillId="0" borderId="25" xfId="9" applyFont="1" applyFill="1" applyBorder="1" applyAlignment="1"/>
    <xf numFmtId="0" fontId="13" fillId="0" borderId="25" xfId="9" applyFont="1" applyFill="1" applyBorder="1" applyAlignment="1">
      <alignment wrapText="1"/>
    </xf>
    <xf numFmtId="0" fontId="13" fillId="0" borderId="25" xfId="10" applyFont="1" applyFill="1" applyBorder="1" applyAlignment="1"/>
    <xf numFmtId="0" fontId="13" fillId="0" borderId="25" xfId="10" applyFont="1" applyFill="1" applyBorder="1" applyAlignment="1">
      <alignment wrapText="1"/>
    </xf>
    <xf numFmtId="0" fontId="13" fillId="0" borderId="25" xfId="6" applyFont="1" applyFill="1" applyBorder="1" applyAlignment="1"/>
    <xf numFmtId="0" fontId="13" fillId="0" borderId="25" xfId="6" applyFont="1" applyFill="1" applyBorder="1" applyAlignment="1">
      <alignment wrapText="1"/>
    </xf>
    <xf numFmtId="0" fontId="10" fillId="0" borderId="25" xfId="0" applyFont="1" applyFill="1" applyBorder="1" applyAlignment="1">
      <alignment horizontal="left"/>
    </xf>
    <xf numFmtId="0" fontId="13" fillId="0" borderId="25" xfId="8" applyFont="1" applyFill="1" applyBorder="1" applyAlignment="1">
      <alignment wrapText="1"/>
    </xf>
    <xf numFmtId="2" fontId="0" fillId="0" borderId="0" xfId="0" applyNumberFormat="1" applyFont="1"/>
    <xf numFmtId="0" fontId="10" fillId="0" borderId="25" xfId="6" applyFont="1" applyFill="1" applyBorder="1" applyAlignment="1">
      <alignment wrapText="1"/>
    </xf>
    <xf numFmtId="0" fontId="13" fillId="0" borderId="25" xfId="4" applyFont="1" applyFill="1" applyBorder="1" applyAlignment="1"/>
    <xf numFmtId="0" fontId="13" fillId="0" borderId="25" xfId="4" applyFont="1" applyFill="1" applyBorder="1" applyAlignment="1">
      <alignment wrapText="1"/>
    </xf>
    <xf numFmtId="0" fontId="13" fillId="0" borderId="25" xfId="12" applyFont="1" applyFill="1" applyBorder="1" applyAlignment="1"/>
    <xf numFmtId="0" fontId="13" fillId="0" borderId="25" xfId="12" applyFont="1" applyFill="1" applyBorder="1" applyAlignment="1">
      <alignment wrapText="1"/>
    </xf>
    <xf numFmtId="0" fontId="0" fillId="0" borderId="0" xfId="0" applyFont="1"/>
    <xf numFmtId="0" fontId="13" fillId="0" borderId="25" xfId="3" applyFont="1" applyFill="1" applyBorder="1" applyAlignment="1">
      <alignment wrapText="1"/>
    </xf>
    <xf numFmtId="0" fontId="13" fillId="0" borderId="0" xfId="4" applyFont="1" applyFill="1" applyBorder="1" applyAlignment="1"/>
    <xf numFmtId="0" fontId="13" fillId="0" borderId="25" xfId="8" applyFont="1" applyFill="1" applyBorder="1" applyAlignment="1"/>
    <xf numFmtId="0" fontId="13" fillId="0" borderId="0" xfId="6" applyFont="1" applyFill="1" applyBorder="1" applyAlignment="1"/>
    <xf numFmtId="0" fontId="13" fillId="0" borderId="0" xfId="6" applyFont="1" applyFill="1" applyBorder="1" applyAlignment="1">
      <alignment wrapText="1"/>
    </xf>
    <xf numFmtId="0" fontId="13" fillId="0" borderId="25" xfId="5" applyFont="1" applyFill="1" applyBorder="1" applyAlignment="1"/>
    <xf numFmtId="0" fontId="13" fillId="0" borderId="25" xfId="5" applyFont="1" applyFill="1" applyBorder="1" applyAlignment="1">
      <alignment wrapText="1"/>
    </xf>
    <xf numFmtId="2" fontId="5" fillId="2" borderId="19" xfId="0" applyNumberFormat="1" applyFont="1" applyFill="1" applyBorder="1" applyAlignment="1">
      <alignment horizontal="center" textRotation="90"/>
    </xf>
    <xf numFmtId="2" fontId="5" fillId="3" borderId="19" xfId="0" applyNumberFormat="1" applyFont="1" applyFill="1" applyBorder="1" applyAlignment="1">
      <alignment horizontal="center" textRotation="90"/>
    </xf>
    <xf numFmtId="2" fontId="5" fillId="10" borderId="19" xfId="0" applyNumberFormat="1" applyFont="1" applyFill="1" applyBorder="1" applyAlignment="1">
      <alignment horizontal="center" textRotation="90"/>
    </xf>
    <xf numFmtId="2" fontId="5" fillId="4" borderId="19" xfId="0" applyNumberFormat="1" applyFont="1" applyFill="1" applyBorder="1" applyAlignment="1">
      <alignment textRotation="90"/>
    </xf>
    <xf numFmtId="0" fontId="3" fillId="0" borderId="0" xfId="0" applyFont="1" applyFill="1" applyAlignment="1"/>
    <xf numFmtId="0" fontId="3" fillId="0" borderId="18" xfId="0" applyFont="1" applyFill="1" applyBorder="1" applyAlignment="1">
      <alignment vertical="center"/>
    </xf>
    <xf numFmtId="2" fontId="5" fillId="2" borderId="4" xfId="0" applyNumberFormat="1" applyFont="1" applyFill="1" applyBorder="1" applyAlignment="1"/>
    <xf numFmtId="2" fontId="5" fillId="3" borderId="4" xfId="0" applyNumberFormat="1" applyFont="1" applyFill="1" applyBorder="1" applyAlignment="1"/>
    <xf numFmtId="2" fontId="5" fillId="10" borderId="4" xfId="0" applyNumberFormat="1" applyFont="1" applyFill="1" applyBorder="1" applyAlignment="1"/>
    <xf numFmtId="2" fontId="5" fillId="4" borderId="5" xfId="0" applyNumberFormat="1" applyFont="1" applyFill="1" applyBorder="1" applyAlignment="1"/>
    <xf numFmtId="0" fontId="3" fillId="0" borderId="2" xfId="0" applyFont="1" applyFill="1" applyBorder="1" applyAlignment="1">
      <alignment vertical="center"/>
    </xf>
    <xf numFmtId="2" fontId="13" fillId="0" borderId="25" xfId="11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left"/>
    </xf>
    <xf numFmtId="2" fontId="5" fillId="0" borderId="4" xfId="0" applyNumberFormat="1" applyFont="1" applyFill="1" applyBorder="1" applyAlignment="1"/>
    <xf numFmtId="0" fontId="10" fillId="0" borderId="0" xfId="0" applyFont="1" applyFill="1" applyAlignment="1"/>
    <xf numFmtId="0" fontId="5" fillId="0" borderId="0" xfId="0" applyFont="1" applyBorder="1" applyAlignment="1">
      <alignment horizontal="left"/>
    </xf>
    <xf numFmtId="2" fontId="5" fillId="0" borderId="0" xfId="0" applyNumberFormat="1" applyFont="1" applyFill="1" applyBorder="1" applyAlignment="1"/>
    <xf numFmtId="0" fontId="3" fillId="8" borderId="0" xfId="0" applyFont="1" applyFill="1" applyBorder="1" applyAlignment="1"/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2" fontId="5" fillId="5" borderId="4" xfId="0" applyNumberFormat="1" applyFont="1" applyFill="1" applyBorder="1" applyAlignment="1">
      <alignment horizontal="left"/>
    </xf>
    <xf numFmtId="2" fontId="5" fillId="5" borderId="5" xfId="0" applyNumberFormat="1" applyFont="1" applyFill="1" applyBorder="1" applyAlignment="1">
      <alignment horizontal="left"/>
    </xf>
    <xf numFmtId="2" fontId="13" fillId="0" borderId="25" xfId="6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2" fontId="5" fillId="8" borderId="0" xfId="0" applyNumberFormat="1" applyFont="1" applyFill="1" applyBorder="1" applyAlignment="1"/>
    <xf numFmtId="2" fontId="0" fillId="0" borderId="0" xfId="0" applyNumberFormat="1" applyFont="1" applyBorder="1"/>
    <xf numFmtId="0" fontId="3" fillId="0" borderId="0" xfId="0" applyFont="1" applyBorder="1"/>
    <xf numFmtId="0" fontId="5" fillId="8" borderId="0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13" fillId="0" borderId="0" xfId="7" applyFont="1" applyFill="1" applyBorder="1" applyAlignment="1">
      <alignment horizontal="right" wrapText="1"/>
    </xf>
    <xf numFmtId="2" fontId="13" fillId="0" borderId="0" xfId="6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vertical="center"/>
    </xf>
    <xf numFmtId="2" fontId="5" fillId="0" borderId="0" xfId="0" applyNumberFormat="1" applyFont="1" applyBorder="1" applyAlignment="1"/>
    <xf numFmtId="0" fontId="3" fillId="0" borderId="0" xfId="0" applyFont="1" applyFill="1" applyAlignment="1">
      <alignment horizontal="left"/>
    </xf>
    <xf numFmtId="2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10" fillId="0" borderId="25" xfId="9" applyFont="1" applyFill="1" applyBorder="1" applyAlignment="1"/>
    <xf numFmtId="0" fontId="10" fillId="0" borderId="25" xfId="9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2" fontId="10" fillId="0" borderId="0" xfId="0" applyNumberFormat="1" applyFont="1" applyBorder="1"/>
    <xf numFmtId="0" fontId="3" fillId="0" borderId="25" xfId="9" applyFont="1" applyFill="1" applyBorder="1" applyAlignment="1"/>
    <xf numFmtId="0" fontId="3" fillId="0" borderId="25" xfId="9" applyFont="1" applyFill="1" applyBorder="1" applyAlignment="1">
      <alignment wrapText="1"/>
    </xf>
    <xf numFmtId="2" fontId="3" fillId="0" borderId="0" xfId="0" applyNumberFormat="1" applyFont="1" applyBorder="1"/>
    <xf numFmtId="2" fontId="10" fillId="0" borderId="0" xfId="0" applyNumberFormat="1" applyFont="1"/>
    <xf numFmtId="2" fontId="3" fillId="0" borderId="0" xfId="0" applyNumberFormat="1" applyFont="1"/>
    <xf numFmtId="0" fontId="3" fillId="0" borderId="25" xfId="11" applyFont="1" applyFill="1" applyBorder="1" applyAlignment="1"/>
    <xf numFmtId="0" fontId="3" fillId="0" borderId="25" xfId="11" applyFont="1" applyFill="1" applyBorder="1" applyAlignment="1">
      <alignment wrapText="1"/>
    </xf>
    <xf numFmtId="0" fontId="10" fillId="0" borderId="25" xfId="11" applyFont="1" applyFill="1" applyBorder="1" applyAlignment="1"/>
    <xf numFmtId="0" fontId="10" fillId="0" borderId="25" xfId="11" applyFont="1" applyFill="1" applyBorder="1" applyAlignment="1">
      <alignment wrapText="1"/>
    </xf>
    <xf numFmtId="0" fontId="3" fillId="0" borderId="25" xfId="6" applyFont="1" applyFill="1" applyBorder="1" applyAlignment="1"/>
    <xf numFmtId="0" fontId="3" fillId="0" borderId="25" xfId="6" applyFont="1" applyFill="1" applyBorder="1" applyAlignment="1">
      <alignment wrapText="1"/>
    </xf>
    <xf numFmtId="0" fontId="10" fillId="0" borderId="25" xfId="6" applyFont="1" applyFill="1" applyBorder="1" applyAlignment="1"/>
    <xf numFmtId="0" fontId="10" fillId="0" borderId="0" xfId="0" applyFont="1" applyFill="1" applyBorder="1" applyAlignment="1">
      <alignment vertical="center"/>
    </xf>
    <xf numFmtId="0" fontId="3" fillId="0" borderId="8" xfId="0" applyFont="1" applyFill="1" applyBorder="1" applyAlignment="1"/>
    <xf numFmtId="0" fontId="3" fillId="0" borderId="3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" fontId="5" fillId="5" borderId="46" xfId="0" applyNumberFormat="1" applyFont="1" applyFill="1" applyBorder="1" applyAlignment="1"/>
    <xf numFmtId="1" fontId="5" fillId="5" borderId="47" xfId="0" applyNumberFormat="1" applyFont="1" applyFill="1" applyBorder="1" applyAlignment="1"/>
    <xf numFmtId="1" fontId="5" fillId="5" borderId="48" xfId="0" applyNumberFormat="1" applyFont="1" applyFill="1" applyBorder="1" applyAlignment="1"/>
    <xf numFmtId="1" fontId="5" fillId="5" borderId="49" xfId="0" applyNumberFormat="1" applyFont="1" applyFill="1" applyBorder="1" applyAlignment="1"/>
    <xf numFmtId="1" fontId="5" fillId="5" borderId="50" xfId="0" applyNumberFormat="1" applyFont="1" applyFill="1" applyBorder="1" applyAlignment="1"/>
    <xf numFmtId="1" fontId="5" fillId="5" borderId="51" xfId="0" applyNumberFormat="1" applyFont="1" applyFill="1" applyBorder="1" applyAlignment="1"/>
    <xf numFmtId="0" fontId="10" fillId="0" borderId="25" xfId="10" applyFont="1" applyFill="1" applyBorder="1" applyAlignment="1"/>
    <xf numFmtId="0" fontId="10" fillId="0" borderId="25" xfId="8" applyFont="1" applyFill="1" applyBorder="1" applyAlignment="1">
      <alignment wrapText="1"/>
    </xf>
    <xf numFmtId="0" fontId="15" fillId="0" borderId="0" xfId="0" applyFont="1" applyBorder="1" applyAlignment="1">
      <alignment horizontal="left"/>
    </xf>
    <xf numFmtId="2" fontId="15" fillId="0" borderId="0" xfId="0" applyNumberFormat="1" applyFont="1" applyFill="1" applyBorder="1" applyAlignment="1"/>
    <xf numFmtId="0" fontId="5" fillId="10" borderId="3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10" borderId="29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</cellXfs>
  <cellStyles count="13">
    <cellStyle name="Hyperlink 2" xfId="2" xr:uid="{00000000-0005-0000-0000-000000000000}"/>
    <cellStyle name="Normaallaad" xfId="0" builtinId="0"/>
    <cellStyle name="Normaallaad_BMX" xfId="7" xr:uid="{00000000-0005-0000-0000-000001000000}"/>
    <cellStyle name="Normaallaad_BMX noored 2" xfId="11" xr:uid="{00000000-0005-0000-0000-000002000000}"/>
    <cellStyle name="Normaallaad_CC noored" xfId="10" xr:uid="{00000000-0005-0000-0000-000003000000}"/>
    <cellStyle name="Normaallaad_CC noored 2" xfId="12" xr:uid="{00000000-0005-0000-0000-000004000000}"/>
    <cellStyle name="Normaallaad_Leht1" xfId="3" xr:uid="{00000000-0005-0000-0000-000005000000}"/>
    <cellStyle name="Normaallaad_Leht1 3" xfId="6" xr:uid="{00000000-0005-0000-0000-000006000000}"/>
    <cellStyle name="Normaallaad_MNT noored" xfId="9" xr:uid="{00000000-0005-0000-0000-000007000000}"/>
    <cellStyle name="Normaallaad_MTB" xfId="4" xr:uid="{00000000-0005-0000-0000-000008000000}"/>
    <cellStyle name="Normaallaad_MTB 2" xfId="5" xr:uid="{00000000-0005-0000-0000-000009000000}"/>
    <cellStyle name="Normaallaad_MTB 3" xfId="8" xr:uid="{00000000-0005-0000-0000-00000A000000}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8ACD1D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"/>
  <sheetViews>
    <sheetView tabSelected="1" zoomScale="90" zoomScaleNormal="90" workbookViewId="0">
      <pane xSplit="3" topLeftCell="D1" activePane="topRight" state="frozen"/>
      <selection pane="topRight"/>
    </sheetView>
  </sheetViews>
  <sheetFormatPr defaultRowHeight="15" x14ac:dyDescent="0.25"/>
  <cols>
    <col min="1" max="1" width="4.28515625" style="1" customWidth="1"/>
    <col min="2" max="2" width="10.140625" style="1" bestFit="1" customWidth="1"/>
    <col min="3" max="3" width="36.28515625" style="1" customWidth="1"/>
    <col min="4" max="4" width="19.85546875" style="1" customWidth="1"/>
    <col min="5" max="6" width="9.85546875" style="1" customWidth="1"/>
    <col min="7" max="7" width="9.140625" style="1" customWidth="1"/>
    <col min="8" max="8" width="10" style="1" customWidth="1"/>
    <col min="9" max="21" width="9.140625" style="1" customWidth="1"/>
    <col min="22" max="28" width="9.85546875" style="1" customWidth="1"/>
    <col min="29" max="30" width="10.5703125" style="1" customWidth="1"/>
    <col min="31" max="31" width="9.140625" style="1"/>
    <col min="32" max="32" width="11" style="1" bestFit="1" customWidth="1"/>
    <col min="33" max="16384" width="9.140625" style="1"/>
  </cols>
  <sheetData>
    <row r="1" spans="1:32" ht="15.75" x14ac:dyDescent="0.25">
      <c r="A1" s="169" t="s">
        <v>521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2" ht="15.75" thickBot="1" x14ac:dyDescent="0.3">
      <c r="A2" s="6"/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2" ht="15.75" thickBot="1" x14ac:dyDescent="0.3">
      <c r="A3" s="4"/>
      <c r="B3" s="4"/>
      <c r="C3" s="4"/>
      <c r="D3" s="8"/>
      <c r="E3" s="290" t="s">
        <v>47</v>
      </c>
      <c r="F3" s="291"/>
      <c r="G3" s="292"/>
      <c r="H3" s="292"/>
      <c r="I3" s="291"/>
      <c r="J3" s="293"/>
      <c r="K3" s="283" t="s">
        <v>48</v>
      </c>
      <c r="L3" s="284"/>
      <c r="M3" s="284"/>
      <c r="N3" s="284"/>
      <c r="O3" s="285"/>
      <c r="P3" s="286"/>
      <c r="Q3" s="287" t="s">
        <v>43</v>
      </c>
      <c r="R3" s="288"/>
      <c r="S3" s="288"/>
      <c r="T3" s="288"/>
      <c r="U3" s="288"/>
      <c r="V3" s="289"/>
      <c r="W3" s="278" t="s">
        <v>143</v>
      </c>
      <c r="X3" s="279"/>
      <c r="Y3" s="279"/>
      <c r="Z3" s="279"/>
      <c r="AA3" s="279"/>
      <c r="AB3" s="280"/>
      <c r="AC3" s="4"/>
      <c r="AD3" s="4"/>
    </row>
    <row r="4" spans="1:32" ht="30.75" thickBot="1" x14ac:dyDescent="0.3">
      <c r="A4" s="36" t="s">
        <v>49</v>
      </c>
      <c r="B4" s="37" t="s">
        <v>148</v>
      </c>
      <c r="C4" s="38" t="s">
        <v>50</v>
      </c>
      <c r="D4" s="30" t="s">
        <v>51</v>
      </c>
      <c r="E4" s="49" t="s">
        <v>107</v>
      </c>
      <c r="F4" s="9" t="s">
        <v>480</v>
      </c>
      <c r="G4" s="69" t="s">
        <v>45</v>
      </c>
      <c r="H4" s="50" t="s">
        <v>480</v>
      </c>
      <c r="I4" s="51" t="s">
        <v>52</v>
      </c>
      <c r="J4" s="52" t="s">
        <v>53</v>
      </c>
      <c r="K4" s="10" t="s">
        <v>107</v>
      </c>
      <c r="L4" s="11" t="s">
        <v>480</v>
      </c>
      <c r="M4" s="12" t="s">
        <v>45</v>
      </c>
      <c r="N4" s="53" t="s">
        <v>480</v>
      </c>
      <c r="O4" s="54" t="s">
        <v>52</v>
      </c>
      <c r="P4" s="55" t="s">
        <v>54</v>
      </c>
      <c r="Q4" s="138" t="s">
        <v>107</v>
      </c>
      <c r="R4" s="139" t="s">
        <v>480</v>
      </c>
      <c r="S4" s="75" t="s">
        <v>45</v>
      </c>
      <c r="T4" s="56" t="s">
        <v>480</v>
      </c>
      <c r="U4" s="57" t="s">
        <v>52</v>
      </c>
      <c r="V4" s="70" t="s">
        <v>54</v>
      </c>
      <c r="W4" s="78" t="s">
        <v>107</v>
      </c>
      <c r="X4" s="81" t="s">
        <v>144</v>
      </c>
      <c r="Y4" s="78" t="s">
        <v>45</v>
      </c>
      <c r="Z4" s="81" t="s">
        <v>144</v>
      </c>
      <c r="AA4" s="78" t="s">
        <v>52</v>
      </c>
      <c r="AB4" s="79" t="s">
        <v>54</v>
      </c>
      <c r="AC4" s="178" t="s">
        <v>54</v>
      </c>
      <c r="AD4" s="179" t="s">
        <v>117</v>
      </c>
      <c r="AE4" s="180" t="s">
        <v>403</v>
      </c>
    </row>
    <row r="5" spans="1:32" x14ac:dyDescent="0.25">
      <c r="A5" s="35">
        <v>1</v>
      </c>
      <c r="B5" s="48">
        <v>80297681</v>
      </c>
      <c r="C5" s="34" t="s">
        <v>33</v>
      </c>
      <c r="D5" s="13" t="s">
        <v>55</v>
      </c>
      <c r="E5" s="31">
        <f>Punktid!E91</f>
        <v>20</v>
      </c>
      <c r="F5" s="58">
        <f t="shared" ref="F5:F30" si="0">E5*$M$36</f>
        <v>195.42646153846158</v>
      </c>
      <c r="G5" s="31">
        <f>Punktid!E123</f>
        <v>480</v>
      </c>
      <c r="H5" s="58">
        <f t="shared" ref="H5:H30" si="1">G5*$J$36</f>
        <v>4737.2022099447522</v>
      </c>
      <c r="I5" s="44">
        <f t="shared" ref="I5:I30" si="2">G5+E5</f>
        <v>500</v>
      </c>
      <c r="J5" s="59">
        <f t="shared" ref="J5:J30" si="3">H5+F5</f>
        <v>4932.628671483214</v>
      </c>
      <c r="K5" s="32">
        <f>Punktid!F91</f>
        <v>2</v>
      </c>
      <c r="L5" s="60">
        <f t="shared" ref="L5:L30" si="4">K5*$M$37</f>
        <v>15.541156895370461</v>
      </c>
      <c r="M5" s="32">
        <f>Punktid!F123</f>
        <v>429.15999999999997</v>
      </c>
      <c r="N5" s="60">
        <f t="shared" ref="N5:N30" si="5">M5*$J$37</f>
        <v>2588.8949190777316</v>
      </c>
      <c r="O5" s="61">
        <f t="shared" ref="O5:O30" si="6">M5+K5</f>
        <v>431.15999999999997</v>
      </c>
      <c r="P5" s="136">
        <f t="shared" ref="P5:P30" si="7">N5+L5</f>
        <v>2604.4360759731021</v>
      </c>
      <c r="Q5" s="140">
        <f>Punktid!H91</f>
        <v>0</v>
      </c>
      <c r="R5" s="83">
        <f t="shared" ref="R5:R30" si="8">Q5*$M$38</f>
        <v>0</v>
      </c>
      <c r="S5" s="76">
        <f>Punktid!H123</f>
        <v>32</v>
      </c>
      <c r="T5" s="62">
        <f t="shared" ref="T5:T30" si="9">S5*$J$38</f>
        <v>518.47836734693885</v>
      </c>
      <c r="U5" s="63">
        <f t="shared" ref="U5:U30" si="10">Q5+S5</f>
        <v>32</v>
      </c>
      <c r="V5" s="64">
        <f t="shared" ref="V5:V30" si="11">R5+T5</f>
        <v>518.47836734693885</v>
      </c>
      <c r="W5" s="80">
        <f>Punktid!G91</f>
        <v>8</v>
      </c>
      <c r="X5" s="82">
        <f t="shared" ref="X5:X30" si="12">W5*$M$39</f>
        <v>22.363943661971835</v>
      </c>
      <c r="Y5" s="80">
        <f>Punktid!G123</f>
        <v>177</v>
      </c>
      <c r="Z5" s="82">
        <f t="shared" ref="Z5:Z30" si="13">Y5*$J$39</f>
        <v>343.29928338762215</v>
      </c>
      <c r="AA5" s="80">
        <f t="shared" ref="AA5:AA30" si="14">W5+Y5</f>
        <v>185</v>
      </c>
      <c r="AB5" s="82">
        <f t="shared" ref="AB5:AB30" si="15">X5+Z5</f>
        <v>365.66322704959401</v>
      </c>
      <c r="AC5" s="264">
        <f t="shared" ref="AC5:AC30" si="16">V5+P5+J5+AB5</f>
        <v>8421.2063418528487</v>
      </c>
      <c r="AD5" s="267">
        <v>8421.2063418528487</v>
      </c>
      <c r="AE5" s="171">
        <v>44260</v>
      </c>
      <c r="AF5" s="171"/>
    </row>
    <row r="6" spans="1:32" x14ac:dyDescent="0.25">
      <c r="A6" s="35">
        <v>2</v>
      </c>
      <c r="B6" s="48">
        <v>80172726</v>
      </c>
      <c r="C6" s="34" t="s">
        <v>32</v>
      </c>
      <c r="D6" s="14" t="s">
        <v>55</v>
      </c>
      <c r="E6" s="17">
        <f>Punktid!E30</f>
        <v>57</v>
      </c>
      <c r="F6" s="65">
        <f t="shared" si="0"/>
        <v>556.96541538461543</v>
      </c>
      <c r="G6" s="17">
        <f>Punktid!E52</f>
        <v>253</v>
      </c>
      <c r="H6" s="65">
        <f t="shared" si="1"/>
        <v>2496.9003314917131</v>
      </c>
      <c r="I6" s="45">
        <f t="shared" si="2"/>
        <v>310</v>
      </c>
      <c r="J6" s="66">
        <f t="shared" si="3"/>
        <v>3053.8657468763286</v>
      </c>
      <c r="K6" s="33">
        <f>Punktid!F30</f>
        <v>43.17</v>
      </c>
      <c r="L6" s="67">
        <f t="shared" si="4"/>
        <v>335.45587158657145</v>
      </c>
      <c r="M6" s="33">
        <f>Punktid!F52</f>
        <v>198.66</v>
      </c>
      <c r="N6" s="67">
        <f t="shared" si="5"/>
        <v>1198.4105336564037</v>
      </c>
      <c r="O6" s="46">
        <f t="shared" si="6"/>
        <v>241.82999999999998</v>
      </c>
      <c r="P6" s="137">
        <f t="shared" si="7"/>
        <v>1533.8664052429751</v>
      </c>
      <c r="Q6" s="47">
        <f>Punktid!H30</f>
        <v>0</v>
      </c>
      <c r="R6" s="68">
        <f t="shared" si="8"/>
        <v>0</v>
      </c>
      <c r="S6" s="77">
        <f>Punktid!H52</f>
        <v>0</v>
      </c>
      <c r="T6" s="62">
        <f t="shared" si="9"/>
        <v>0</v>
      </c>
      <c r="U6" s="63">
        <f t="shared" si="10"/>
        <v>0</v>
      </c>
      <c r="V6" s="64">
        <f t="shared" si="11"/>
        <v>0</v>
      </c>
      <c r="W6" s="80">
        <f>Punktid!G30</f>
        <v>33</v>
      </c>
      <c r="X6" s="82">
        <f t="shared" si="12"/>
        <v>92.251267605633814</v>
      </c>
      <c r="Y6" s="80">
        <f>Punktid!G52</f>
        <v>226</v>
      </c>
      <c r="Z6" s="82">
        <f t="shared" si="13"/>
        <v>438.3369381107492</v>
      </c>
      <c r="AA6" s="80">
        <f t="shared" si="14"/>
        <v>259</v>
      </c>
      <c r="AB6" s="82">
        <f t="shared" si="15"/>
        <v>530.58820571638307</v>
      </c>
      <c r="AC6" s="265">
        <f t="shared" si="16"/>
        <v>5118.3203578356861</v>
      </c>
      <c r="AD6" s="268">
        <v>5118.3203578356861</v>
      </c>
      <c r="AE6" s="171">
        <v>44260</v>
      </c>
    </row>
    <row r="7" spans="1:32" x14ac:dyDescent="0.25">
      <c r="A7" s="35">
        <v>3</v>
      </c>
      <c r="B7" s="48">
        <v>80072321</v>
      </c>
      <c r="C7" s="34" t="s">
        <v>29</v>
      </c>
      <c r="D7" s="15" t="s">
        <v>56</v>
      </c>
      <c r="E7" s="17">
        <f>Punktid!E255</f>
        <v>0</v>
      </c>
      <c r="F7" s="65">
        <f t="shared" si="0"/>
        <v>0</v>
      </c>
      <c r="G7" s="17">
        <f>Punktid!E284</f>
        <v>175</v>
      </c>
      <c r="H7" s="65">
        <f t="shared" si="1"/>
        <v>1727.1049723756907</v>
      </c>
      <c r="I7" s="45">
        <f t="shared" si="2"/>
        <v>175</v>
      </c>
      <c r="J7" s="66">
        <f t="shared" si="3"/>
        <v>1727.1049723756907</v>
      </c>
      <c r="K7" s="33">
        <f>Punktid!F255</f>
        <v>0</v>
      </c>
      <c r="L7" s="67">
        <f t="shared" si="4"/>
        <v>0</v>
      </c>
      <c r="M7" s="33">
        <f>Punktid!F284</f>
        <v>0</v>
      </c>
      <c r="N7" s="67">
        <f t="shared" si="5"/>
        <v>0</v>
      </c>
      <c r="O7" s="46">
        <f t="shared" si="6"/>
        <v>0</v>
      </c>
      <c r="P7" s="137">
        <f t="shared" si="7"/>
        <v>0</v>
      </c>
      <c r="Q7" s="47">
        <f>Punktid!H255</f>
        <v>30</v>
      </c>
      <c r="R7" s="68">
        <f t="shared" si="8"/>
        <v>366.42461538461544</v>
      </c>
      <c r="S7" s="77">
        <f>Punktid!H284</f>
        <v>128</v>
      </c>
      <c r="T7" s="62">
        <f t="shared" si="9"/>
        <v>2073.9134693877554</v>
      </c>
      <c r="U7" s="63">
        <f t="shared" si="10"/>
        <v>158</v>
      </c>
      <c r="V7" s="64">
        <f t="shared" si="11"/>
        <v>2440.3380847723711</v>
      </c>
      <c r="W7" s="80">
        <f>Punktid!G255</f>
        <v>0</v>
      </c>
      <c r="X7" s="82">
        <f t="shared" si="12"/>
        <v>0</v>
      </c>
      <c r="Y7" s="80">
        <f>Punktid!G284</f>
        <v>71</v>
      </c>
      <c r="Z7" s="82">
        <f t="shared" si="13"/>
        <v>137.70762214983714</v>
      </c>
      <c r="AA7" s="80">
        <f t="shared" si="14"/>
        <v>71</v>
      </c>
      <c r="AB7" s="82">
        <f t="shared" si="15"/>
        <v>137.70762214983714</v>
      </c>
      <c r="AC7" s="265">
        <f t="shared" si="16"/>
        <v>4305.1506792978989</v>
      </c>
      <c r="AD7" s="268">
        <v>4305.1506792978989</v>
      </c>
      <c r="AE7" s="171">
        <v>44260</v>
      </c>
    </row>
    <row r="8" spans="1:32" x14ac:dyDescent="0.25">
      <c r="A8" s="35">
        <v>4</v>
      </c>
      <c r="B8" s="48">
        <v>80016469</v>
      </c>
      <c r="C8" s="34" t="s">
        <v>140</v>
      </c>
      <c r="D8" s="15" t="s">
        <v>61</v>
      </c>
      <c r="E8" s="17">
        <f>Punktid!E357</f>
        <v>5</v>
      </c>
      <c r="F8" s="65">
        <f t="shared" si="0"/>
        <v>48.856615384615395</v>
      </c>
      <c r="G8" s="17">
        <f>Punktid!E371</f>
        <v>28</v>
      </c>
      <c r="H8" s="65">
        <f t="shared" si="1"/>
        <v>276.33679558011056</v>
      </c>
      <c r="I8" s="45">
        <f t="shared" si="2"/>
        <v>33</v>
      </c>
      <c r="J8" s="66">
        <f t="shared" si="3"/>
        <v>325.19341096472596</v>
      </c>
      <c r="K8" s="33">
        <f>Punktid!F357</f>
        <v>0</v>
      </c>
      <c r="L8" s="67">
        <f t="shared" si="4"/>
        <v>0</v>
      </c>
      <c r="M8" s="33">
        <f>Punktid!F371</f>
        <v>24.010000000000005</v>
      </c>
      <c r="N8" s="67">
        <f t="shared" si="5"/>
        <v>144.83960995213056</v>
      </c>
      <c r="O8" s="46">
        <f t="shared" si="6"/>
        <v>24.010000000000005</v>
      </c>
      <c r="P8" s="137">
        <f t="shared" si="7"/>
        <v>144.83960995213056</v>
      </c>
      <c r="Q8" s="47">
        <f>Punktid!H357</f>
        <v>15</v>
      </c>
      <c r="R8" s="68">
        <f t="shared" si="8"/>
        <v>183.21230769230772</v>
      </c>
      <c r="S8" s="77">
        <f>Punktid!H371</f>
        <v>95</v>
      </c>
      <c r="T8" s="62">
        <f t="shared" si="9"/>
        <v>1539.2326530612247</v>
      </c>
      <c r="U8" s="63">
        <f t="shared" si="10"/>
        <v>110</v>
      </c>
      <c r="V8" s="64">
        <f t="shared" si="11"/>
        <v>1722.4449607535325</v>
      </c>
      <c r="W8" s="80">
        <f>Punktid!G357</f>
        <v>0</v>
      </c>
      <c r="X8" s="82">
        <f t="shared" si="12"/>
        <v>0</v>
      </c>
      <c r="Y8" s="80">
        <f>Punktid!G371</f>
        <v>22</v>
      </c>
      <c r="Z8" s="82">
        <f t="shared" si="13"/>
        <v>42.669967426710102</v>
      </c>
      <c r="AA8" s="80">
        <f t="shared" si="14"/>
        <v>22</v>
      </c>
      <c r="AB8" s="82">
        <f t="shared" si="15"/>
        <v>42.669967426710102</v>
      </c>
      <c r="AC8" s="265">
        <f t="shared" si="16"/>
        <v>2235.1479490970992</v>
      </c>
      <c r="AD8" s="268">
        <v>2235.1479490970992</v>
      </c>
      <c r="AE8" s="171">
        <v>44263</v>
      </c>
      <c r="AF8" s="171"/>
    </row>
    <row r="9" spans="1:32" x14ac:dyDescent="0.25">
      <c r="A9" s="35">
        <v>5</v>
      </c>
      <c r="B9" s="48">
        <v>80138356</v>
      </c>
      <c r="C9" s="34" t="s">
        <v>30</v>
      </c>
      <c r="D9" s="16" t="s">
        <v>59</v>
      </c>
      <c r="E9" s="17">
        <f>Punktid!E326</f>
        <v>37.5</v>
      </c>
      <c r="F9" s="65">
        <f t="shared" si="0"/>
        <v>366.42461538461544</v>
      </c>
      <c r="G9" s="17">
        <f>Punktid!E352</f>
        <v>87</v>
      </c>
      <c r="H9" s="65">
        <f t="shared" si="1"/>
        <v>858.61790055248628</v>
      </c>
      <c r="I9" s="45">
        <f t="shared" si="2"/>
        <v>124.5</v>
      </c>
      <c r="J9" s="66">
        <f t="shared" si="3"/>
        <v>1225.0425159371016</v>
      </c>
      <c r="K9" s="33">
        <f>Punktid!F326</f>
        <v>2</v>
      </c>
      <c r="L9" s="67">
        <f t="shared" si="4"/>
        <v>15.541156895370461</v>
      </c>
      <c r="M9" s="33">
        <f>Punktid!F352</f>
        <v>73.97999999999999</v>
      </c>
      <c r="N9" s="67">
        <f t="shared" si="5"/>
        <v>446.28214678294938</v>
      </c>
      <c r="O9" s="46">
        <f t="shared" si="6"/>
        <v>75.97999999999999</v>
      </c>
      <c r="P9" s="137">
        <f t="shared" si="7"/>
        <v>461.82330367831986</v>
      </c>
      <c r="Q9" s="47">
        <f>Punktid!H326</f>
        <v>0</v>
      </c>
      <c r="R9" s="68">
        <f t="shared" si="8"/>
        <v>0</v>
      </c>
      <c r="S9" s="77">
        <f>Punktid!H352</f>
        <v>17</v>
      </c>
      <c r="T9" s="62">
        <f t="shared" si="9"/>
        <v>275.44163265306128</v>
      </c>
      <c r="U9" s="63">
        <f t="shared" si="10"/>
        <v>17</v>
      </c>
      <c r="V9" s="64">
        <f t="shared" si="11"/>
        <v>275.44163265306128</v>
      </c>
      <c r="W9" s="80">
        <f>Punktid!G326</f>
        <v>6</v>
      </c>
      <c r="X9" s="82">
        <f t="shared" si="12"/>
        <v>16.772957746478877</v>
      </c>
      <c r="Y9" s="80">
        <f>Punktid!G352</f>
        <v>132</v>
      </c>
      <c r="Z9" s="82">
        <f t="shared" si="13"/>
        <v>256.01980456026058</v>
      </c>
      <c r="AA9" s="80">
        <f t="shared" si="14"/>
        <v>138</v>
      </c>
      <c r="AB9" s="82">
        <f t="shared" si="15"/>
        <v>272.79276230673946</v>
      </c>
      <c r="AC9" s="265">
        <f t="shared" si="16"/>
        <v>2235.1002145752223</v>
      </c>
      <c r="AD9" s="268">
        <v>2235.1002145752223</v>
      </c>
      <c r="AE9" s="171">
        <v>44263</v>
      </c>
    </row>
    <row r="10" spans="1:32" x14ac:dyDescent="0.25">
      <c r="A10" s="35">
        <v>6</v>
      </c>
      <c r="B10" s="48">
        <v>80112121</v>
      </c>
      <c r="C10" s="34" t="s">
        <v>34</v>
      </c>
      <c r="D10" s="15" t="s">
        <v>56</v>
      </c>
      <c r="E10" s="17">
        <f>Punktid!E227</f>
        <v>0</v>
      </c>
      <c r="F10" s="65">
        <f t="shared" si="0"/>
        <v>0</v>
      </c>
      <c r="G10" s="17">
        <f>Punktid!E237</f>
        <v>114</v>
      </c>
      <c r="H10" s="65">
        <f t="shared" si="1"/>
        <v>1125.0855248618786</v>
      </c>
      <c r="I10" s="45">
        <f t="shared" si="2"/>
        <v>114</v>
      </c>
      <c r="J10" s="66">
        <f t="shared" si="3"/>
        <v>1125.0855248618786</v>
      </c>
      <c r="K10" s="33">
        <f>Punktid!F227</f>
        <v>0</v>
      </c>
      <c r="L10" s="67">
        <f t="shared" si="4"/>
        <v>0</v>
      </c>
      <c r="M10" s="33">
        <f>Punktid!F237</f>
        <v>10</v>
      </c>
      <c r="N10" s="67">
        <f t="shared" si="5"/>
        <v>60.324702187476269</v>
      </c>
      <c r="O10" s="46">
        <f t="shared" si="6"/>
        <v>10</v>
      </c>
      <c r="P10" s="137">
        <f t="shared" si="7"/>
        <v>60.324702187476269</v>
      </c>
      <c r="Q10" s="47">
        <f>Punktid!H227</f>
        <v>0</v>
      </c>
      <c r="R10" s="68">
        <f t="shared" si="8"/>
        <v>0</v>
      </c>
      <c r="S10" s="77">
        <f>Punktid!H237</f>
        <v>30</v>
      </c>
      <c r="T10" s="62">
        <f t="shared" si="9"/>
        <v>486.07346938775515</v>
      </c>
      <c r="U10" s="63">
        <f t="shared" si="10"/>
        <v>30</v>
      </c>
      <c r="V10" s="64">
        <f t="shared" si="11"/>
        <v>486.07346938775515</v>
      </c>
      <c r="W10" s="80">
        <f>Punktid!G227</f>
        <v>12</v>
      </c>
      <c r="X10" s="82">
        <f t="shared" si="12"/>
        <v>33.545915492957754</v>
      </c>
      <c r="Y10" s="80">
        <f>Punktid!G237</f>
        <v>74</v>
      </c>
      <c r="Z10" s="82">
        <f t="shared" si="13"/>
        <v>143.52625407166124</v>
      </c>
      <c r="AA10" s="80">
        <f t="shared" si="14"/>
        <v>86</v>
      </c>
      <c r="AB10" s="82">
        <f t="shared" si="15"/>
        <v>177.072169564619</v>
      </c>
      <c r="AC10" s="265">
        <f t="shared" si="16"/>
        <v>1848.5558660017291</v>
      </c>
      <c r="AD10" s="268">
        <v>1848.5558660017291</v>
      </c>
      <c r="AE10" s="171">
        <v>44260</v>
      </c>
    </row>
    <row r="11" spans="1:32" x14ac:dyDescent="0.25">
      <c r="A11" s="35">
        <v>7</v>
      </c>
      <c r="B11" s="48">
        <v>80166281</v>
      </c>
      <c r="C11" s="34" t="s">
        <v>40</v>
      </c>
      <c r="D11" s="16" t="s">
        <v>400</v>
      </c>
      <c r="E11" s="17">
        <f>Punktid!E183</f>
        <v>19</v>
      </c>
      <c r="F11" s="65">
        <f t="shared" si="0"/>
        <v>185.65513846153848</v>
      </c>
      <c r="G11" s="17">
        <f>Punktid!E189</f>
        <v>45</v>
      </c>
      <c r="H11" s="65">
        <f t="shared" si="1"/>
        <v>444.11270718232049</v>
      </c>
      <c r="I11" s="45">
        <f t="shared" si="2"/>
        <v>64</v>
      </c>
      <c r="J11" s="66">
        <f t="shared" si="3"/>
        <v>629.767845643859</v>
      </c>
      <c r="K11" s="33">
        <f>Punktid!F183</f>
        <v>2</v>
      </c>
      <c r="L11" s="67">
        <f t="shared" si="4"/>
        <v>15.541156895370461</v>
      </c>
      <c r="M11" s="33">
        <f>Punktid!F189</f>
        <v>152.01</v>
      </c>
      <c r="N11" s="67">
        <f t="shared" si="5"/>
        <v>916.99579795182672</v>
      </c>
      <c r="O11" s="46">
        <f t="shared" si="6"/>
        <v>154.01</v>
      </c>
      <c r="P11" s="137">
        <f t="shared" si="7"/>
        <v>932.53695484719719</v>
      </c>
      <c r="Q11" s="47">
        <f>Punktid!H183</f>
        <v>0</v>
      </c>
      <c r="R11" s="68">
        <f t="shared" si="8"/>
        <v>0</v>
      </c>
      <c r="S11" s="77">
        <f>Punktid!H189</f>
        <v>0</v>
      </c>
      <c r="T11" s="62">
        <f t="shared" si="9"/>
        <v>0</v>
      </c>
      <c r="U11" s="63">
        <f t="shared" si="10"/>
        <v>0</v>
      </c>
      <c r="V11" s="64">
        <f t="shared" si="11"/>
        <v>0</v>
      </c>
      <c r="W11" s="80">
        <f>Punktid!G183</f>
        <v>0</v>
      </c>
      <c r="X11" s="82">
        <f t="shared" si="12"/>
        <v>0</v>
      </c>
      <c r="Y11" s="80">
        <f>Punktid!G189</f>
        <v>10</v>
      </c>
      <c r="Z11" s="82">
        <f t="shared" si="13"/>
        <v>19.395439739413682</v>
      </c>
      <c r="AA11" s="80">
        <f t="shared" si="14"/>
        <v>10</v>
      </c>
      <c r="AB11" s="82">
        <f t="shared" si="15"/>
        <v>19.395439739413682</v>
      </c>
      <c r="AC11" s="265">
        <f t="shared" si="16"/>
        <v>1581.7002402304697</v>
      </c>
      <c r="AD11" s="268">
        <v>1581.7002402304697</v>
      </c>
      <c r="AE11" s="171">
        <v>44263</v>
      </c>
    </row>
    <row r="12" spans="1:32" x14ac:dyDescent="0.25">
      <c r="A12" s="35">
        <v>8</v>
      </c>
      <c r="B12" s="48">
        <v>80083879</v>
      </c>
      <c r="C12" s="34" t="s">
        <v>57</v>
      </c>
      <c r="D12" s="16" t="s">
        <v>58</v>
      </c>
      <c r="E12" s="17">
        <f>Punktid!E201</f>
        <v>3</v>
      </c>
      <c r="F12" s="65">
        <f t="shared" si="0"/>
        <v>29.313969230769235</v>
      </c>
      <c r="G12" s="17">
        <f>Punktid!E206</f>
        <v>111</v>
      </c>
      <c r="H12" s="65">
        <f t="shared" si="1"/>
        <v>1095.4780110497238</v>
      </c>
      <c r="I12" s="45">
        <f t="shared" si="2"/>
        <v>114</v>
      </c>
      <c r="J12" s="66">
        <f t="shared" si="3"/>
        <v>1124.7919802804931</v>
      </c>
      <c r="K12" s="33">
        <f>Punktid!F201</f>
        <v>4</v>
      </c>
      <c r="L12" s="67">
        <f t="shared" si="4"/>
        <v>31.082313790740923</v>
      </c>
      <c r="M12" s="33">
        <f>Punktid!F206</f>
        <v>40</v>
      </c>
      <c r="N12" s="67">
        <f t="shared" si="5"/>
        <v>241.29880874990508</v>
      </c>
      <c r="O12" s="46">
        <f t="shared" si="6"/>
        <v>44</v>
      </c>
      <c r="P12" s="137">
        <f t="shared" si="7"/>
        <v>272.381122540646</v>
      </c>
      <c r="Q12" s="47">
        <f>Punktid!H201</f>
        <v>0</v>
      </c>
      <c r="R12" s="68">
        <f t="shared" si="8"/>
        <v>0</v>
      </c>
      <c r="S12" s="77">
        <f>Punktid!H206</f>
        <v>0</v>
      </c>
      <c r="T12" s="62">
        <f t="shared" si="9"/>
        <v>0</v>
      </c>
      <c r="U12" s="63">
        <f t="shared" si="10"/>
        <v>0</v>
      </c>
      <c r="V12" s="64">
        <f t="shared" si="11"/>
        <v>0</v>
      </c>
      <c r="W12" s="80">
        <f>Punktid!G201</f>
        <v>2</v>
      </c>
      <c r="X12" s="82">
        <f t="shared" si="12"/>
        <v>5.5909859154929586</v>
      </c>
      <c r="Y12" s="80">
        <f>Punktid!G206</f>
        <v>35</v>
      </c>
      <c r="Z12" s="82">
        <f t="shared" si="13"/>
        <v>67.884039087947883</v>
      </c>
      <c r="AA12" s="80">
        <f t="shared" si="14"/>
        <v>37</v>
      </c>
      <c r="AB12" s="82">
        <f t="shared" si="15"/>
        <v>73.475025003440848</v>
      </c>
      <c r="AC12" s="265">
        <f t="shared" si="16"/>
        <v>1470.6481278245799</v>
      </c>
      <c r="AD12" s="268">
        <v>1470.6481278245799</v>
      </c>
      <c r="AE12" s="171">
        <v>44263</v>
      </c>
    </row>
    <row r="13" spans="1:32" x14ac:dyDescent="0.25">
      <c r="A13" s="35">
        <v>9</v>
      </c>
      <c r="B13" s="48">
        <v>80319135</v>
      </c>
      <c r="C13" s="34" t="s">
        <v>75</v>
      </c>
      <c r="D13" s="16" t="s">
        <v>120</v>
      </c>
      <c r="E13" s="17">
        <f>Punktid!E241</f>
        <v>0</v>
      </c>
      <c r="F13" s="65">
        <f t="shared" si="0"/>
        <v>0</v>
      </c>
      <c r="G13" s="17">
        <f>Punktid!E245</f>
        <v>66</v>
      </c>
      <c r="H13" s="65">
        <f t="shared" si="1"/>
        <v>651.36530386740344</v>
      </c>
      <c r="I13" s="45">
        <f t="shared" si="2"/>
        <v>66</v>
      </c>
      <c r="J13" s="66">
        <f t="shared" si="3"/>
        <v>651.36530386740344</v>
      </c>
      <c r="K13" s="33">
        <f>Punktid!F241</f>
        <v>0</v>
      </c>
      <c r="L13" s="67">
        <f t="shared" si="4"/>
        <v>0</v>
      </c>
      <c r="M13" s="33">
        <f>Punktid!F245</f>
        <v>80</v>
      </c>
      <c r="N13" s="67">
        <f t="shared" si="5"/>
        <v>482.59761749981016</v>
      </c>
      <c r="O13" s="46">
        <f t="shared" si="6"/>
        <v>80</v>
      </c>
      <c r="P13" s="137">
        <f t="shared" si="7"/>
        <v>482.59761749981016</v>
      </c>
      <c r="Q13" s="47">
        <f>Punktid!H241</f>
        <v>0</v>
      </c>
      <c r="R13" s="68">
        <f t="shared" si="8"/>
        <v>0</v>
      </c>
      <c r="S13" s="77">
        <f>Punktid!H245</f>
        <v>0</v>
      </c>
      <c r="T13" s="62">
        <f t="shared" si="9"/>
        <v>0</v>
      </c>
      <c r="U13" s="63">
        <f t="shared" si="10"/>
        <v>0</v>
      </c>
      <c r="V13" s="64">
        <f t="shared" si="11"/>
        <v>0</v>
      </c>
      <c r="W13" s="80">
        <f>Punktid!G241</f>
        <v>0</v>
      </c>
      <c r="X13" s="82">
        <f t="shared" si="12"/>
        <v>0</v>
      </c>
      <c r="Y13" s="80">
        <f>Punktid!G245</f>
        <v>25</v>
      </c>
      <c r="Z13" s="82">
        <f t="shared" si="13"/>
        <v>48.488599348534208</v>
      </c>
      <c r="AA13" s="80">
        <f t="shared" si="14"/>
        <v>25</v>
      </c>
      <c r="AB13" s="82">
        <f t="shared" si="15"/>
        <v>48.488599348534208</v>
      </c>
      <c r="AC13" s="265">
        <f t="shared" si="16"/>
        <v>1182.4515207157478</v>
      </c>
      <c r="AD13" s="268">
        <v>1182.4515207157478</v>
      </c>
      <c r="AE13" s="171">
        <v>44263</v>
      </c>
    </row>
    <row r="14" spans="1:32" x14ac:dyDescent="0.25">
      <c r="A14" s="35">
        <v>10</v>
      </c>
      <c r="B14" s="48">
        <v>80084620</v>
      </c>
      <c r="C14" s="34" t="s">
        <v>31</v>
      </c>
      <c r="D14" s="13" t="s">
        <v>56</v>
      </c>
      <c r="E14" s="17">
        <f>Punktid!E288</f>
        <v>0</v>
      </c>
      <c r="F14" s="65">
        <f t="shared" si="0"/>
        <v>0</v>
      </c>
      <c r="G14" s="17">
        <f>Punktid!E314</f>
        <v>0</v>
      </c>
      <c r="H14" s="65">
        <f t="shared" si="1"/>
        <v>0</v>
      </c>
      <c r="I14" s="45">
        <f t="shared" si="2"/>
        <v>0</v>
      </c>
      <c r="J14" s="66">
        <f t="shared" si="3"/>
        <v>0</v>
      </c>
      <c r="K14" s="33">
        <f>Punktid!F288</f>
        <v>0</v>
      </c>
      <c r="L14" s="67">
        <f t="shared" si="4"/>
        <v>0</v>
      </c>
      <c r="M14" s="33">
        <f>Punktid!F314</f>
        <v>0</v>
      </c>
      <c r="N14" s="67">
        <f t="shared" si="5"/>
        <v>0</v>
      </c>
      <c r="O14" s="46">
        <f t="shared" si="6"/>
        <v>0</v>
      </c>
      <c r="P14" s="137">
        <f t="shared" si="7"/>
        <v>0</v>
      </c>
      <c r="Q14" s="47">
        <f>Punktid!H288</f>
        <v>0</v>
      </c>
      <c r="R14" s="68">
        <f t="shared" si="8"/>
        <v>0</v>
      </c>
      <c r="S14" s="77">
        <f>Punktid!H314</f>
        <v>68.5</v>
      </c>
      <c r="T14" s="62">
        <f t="shared" si="9"/>
        <v>1109.867755102041</v>
      </c>
      <c r="U14" s="63">
        <f t="shared" si="10"/>
        <v>68.5</v>
      </c>
      <c r="V14" s="64">
        <f t="shared" si="11"/>
        <v>1109.867755102041</v>
      </c>
      <c r="W14" s="80">
        <f>Punktid!G288</f>
        <v>0</v>
      </c>
      <c r="X14" s="82">
        <f t="shared" si="12"/>
        <v>0</v>
      </c>
      <c r="Y14" s="80">
        <f>Punktid!G314</f>
        <v>0</v>
      </c>
      <c r="Z14" s="82">
        <f t="shared" si="13"/>
        <v>0</v>
      </c>
      <c r="AA14" s="80">
        <f t="shared" si="14"/>
        <v>0</v>
      </c>
      <c r="AB14" s="82">
        <f t="shared" si="15"/>
        <v>0</v>
      </c>
      <c r="AC14" s="265">
        <f t="shared" si="16"/>
        <v>1109.867755102041</v>
      </c>
      <c r="AD14" s="268">
        <v>1109.867755102041</v>
      </c>
      <c r="AE14" s="171">
        <v>44263</v>
      </c>
    </row>
    <row r="15" spans="1:32" x14ac:dyDescent="0.25">
      <c r="A15" s="35">
        <v>11</v>
      </c>
      <c r="B15" s="39">
        <v>80393203</v>
      </c>
      <c r="C15" s="39" t="s">
        <v>74</v>
      </c>
      <c r="D15" s="261" t="s">
        <v>118</v>
      </c>
      <c r="E15" s="17">
        <f>Punktid!E5</f>
        <v>0</v>
      </c>
      <c r="F15" s="65">
        <f t="shared" si="0"/>
        <v>0</v>
      </c>
      <c r="G15" s="17">
        <f>Punktid!E20</f>
        <v>0</v>
      </c>
      <c r="H15" s="65">
        <f t="shared" si="1"/>
        <v>0</v>
      </c>
      <c r="I15" s="45">
        <f t="shared" si="2"/>
        <v>0</v>
      </c>
      <c r="J15" s="66">
        <f t="shared" si="3"/>
        <v>0</v>
      </c>
      <c r="K15" s="33">
        <f>Punktid!F5</f>
        <v>0</v>
      </c>
      <c r="L15" s="67">
        <f t="shared" si="4"/>
        <v>0</v>
      </c>
      <c r="M15" s="33">
        <f>Punktid!F20</f>
        <v>0</v>
      </c>
      <c r="N15" s="67">
        <f t="shared" si="5"/>
        <v>0</v>
      </c>
      <c r="O15" s="46">
        <f t="shared" si="6"/>
        <v>0</v>
      </c>
      <c r="P15" s="137">
        <f t="shared" si="7"/>
        <v>0</v>
      </c>
      <c r="Q15" s="47">
        <f>Punktid!H5</f>
        <v>0</v>
      </c>
      <c r="R15" s="68">
        <f t="shared" si="8"/>
        <v>0</v>
      </c>
      <c r="S15" s="77">
        <f>Punktid!H20</f>
        <v>59</v>
      </c>
      <c r="T15" s="62">
        <f t="shared" si="9"/>
        <v>955.94448979591846</v>
      </c>
      <c r="U15" s="63">
        <f t="shared" si="10"/>
        <v>59</v>
      </c>
      <c r="V15" s="64">
        <f t="shared" si="11"/>
        <v>955.94448979591846</v>
      </c>
      <c r="W15" s="80">
        <f>Punktid!G5</f>
        <v>0</v>
      </c>
      <c r="X15" s="82">
        <f t="shared" si="12"/>
        <v>0</v>
      </c>
      <c r="Y15" s="80">
        <f>Punktid!G20</f>
        <v>0</v>
      </c>
      <c r="Z15" s="82">
        <f t="shared" si="13"/>
        <v>0</v>
      </c>
      <c r="AA15" s="80">
        <f t="shared" si="14"/>
        <v>0</v>
      </c>
      <c r="AB15" s="82">
        <f t="shared" si="15"/>
        <v>0</v>
      </c>
      <c r="AC15" s="265">
        <f t="shared" si="16"/>
        <v>955.94448979591846</v>
      </c>
      <c r="AD15" s="268">
        <v>955.94448979591846</v>
      </c>
      <c r="AE15" s="171">
        <v>44263</v>
      </c>
    </row>
    <row r="16" spans="1:32" x14ac:dyDescent="0.25">
      <c r="A16" s="35">
        <v>12</v>
      </c>
      <c r="B16" s="48">
        <v>80327494</v>
      </c>
      <c r="C16" s="34" t="s">
        <v>35</v>
      </c>
      <c r="D16" s="16" t="s">
        <v>56</v>
      </c>
      <c r="E16" s="17">
        <f>Punktid!E170</f>
        <v>6</v>
      </c>
      <c r="F16" s="65">
        <f t="shared" si="0"/>
        <v>58.62793846153847</v>
      </c>
      <c r="G16" s="17">
        <f>Punktid!E179</f>
        <v>30</v>
      </c>
      <c r="H16" s="65">
        <f t="shared" si="1"/>
        <v>296.07513812154701</v>
      </c>
      <c r="I16" s="45">
        <f t="shared" si="2"/>
        <v>36</v>
      </c>
      <c r="J16" s="66">
        <f t="shared" si="3"/>
        <v>354.70307658308548</v>
      </c>
      <c r="K16" s="33">
        <f>Punktid!F170</f>
        <v>0</v>
      </c>
      <c r="L16" s="67">
        <f t="shared" si="4"/>
        <v>0</v>
      </c>
      <c r="M16" s="33">
        <f>Punktid!F179</f>
        <v>0</v>
      </c>
      <c r="N16" s="67">
        <f t="shared" si="5"/>
        <v>0</v>
      </c>
      <c r="O16" s="46">
        <f t="shared" si="6"/>
        <v>0</v>
      </c>
      <c r="P16" s="137">
        <f t="shared" si="7"/>
        <v>0</v>
      </c>
      <c r="Q16" s="47">
        <f>Punktid!H170</f>
        <v>20</v>
      </c>
      <c r="R16" s="68">
        <f t="shared" si="8"/>
        <v>244.28307692307695</v>
      </c>
      <c r="S16" s="77">
        <f>Punktid!H179</f>
        <v>11.5</v>
      </c>
      <c r="T16" s="62">
        <f t="shared" si="9"/>
        <v>186.32816326530616</v>
      </c>
      <c r="U16" s="63">
        <f t="shared" si="10"/>
        <v>31.5</v>
      </c>
      <c r="V16" s="64">
        <f t="shared" si="11"/>
        <v>430.61124018838314</v>
      </c>
      <c r="W16" s="80">
        <f>Punktid!G170</f>
        <v>6</v>
      </c>
      <c r="X16" s="82">
        <f t="shared" si="12"/>
        <v>16.772957746478877</v>
      </c>
      <c r="Y16" s="80">
        <f>Punktid!G179</f>
        <v>50</v>
      </c>
      <c r="Z16" s="82">
        <f t="shared" si="13"/>
        <v>96.977198697068417</v>
      </c>
      <c r="AA16" s="80">
        <f t="shared" si="14"/>
        <v>56</v>
      </c>
      <c r="AB16" s="82">
        <f t="shared" si="15"/>
        <v>113.7501564435473</v>
      </c>
      <c r="AC16" s="265">
        <f t="shared" si="16"/>
        <v>899.06447321501594</v>
      </c>
      <c r="AD16" s="268">
        <v>899.06447321501594</v>
      </c>
      <c r="AE16" s="171">
        <v>44263</v>
      </c>
    </row>
    <row r="17" spans="1:35" x14ac:dyDescent="0.25">
      <c r="A17" s="35">
        <v>13</v>
      </c>
      <c r="B17" s="48">
        <v>80219296</v>
      </c>
      <c r="C17" s="34" t="s">
        <v>36</v>
      </c>
      <c r="D17" s="16" t="s">
        <v>119</v>
      </c>
      <c r="E17" s="17">
        <f>Punktid!E67</f>
        <v>0</v>
      </c>
      <c r="F17" s="65">
        <f t="shared" si="0"/>
        <v>0</v>
      </c>
      <c r="G17" s="17">
        <f>Punktid!E71</f>
        <v>18</v>
      </c>
      <c r="H17" s="65">
        <f t="shared" si="1"/>
        <v>177.64508287292819</v>
      </c>
      <c r="I17" s="45">
        <f t="shared" si="2"/>
        <v>18</v>
      </c>
      <c r="J17" s="66">
        <f t="shared" si="3"/>
        <v>177.64508287292819</v>
      </c>
      <c r="K17" s="33">
        <f>Punktid!F67</f>
        <v>17</v>
      </c>
      <c r="L17" s="67">
        <f t="shared" si="4"/>
        <v>132.09983361064891</v>
      </c>
      <c r="M17" s="33">
        <f>Punktid!F71</f>
        <v>65.33</v>
      </c>
      <c r="N17" s="67">
        <f t="shared" si="5"/>
        <v>394.10127939078245</v>
      </c>
      <c r="O17" s="46">
        <f t="shared" si="6"/>
        <v>82.33</v>
      </c>
      <c r="P17" s="137">
        <f t="shared" si="7"/>
        <v>526.20111300143139</v>
      </c>
      <c r="Q17" s="47">
        <f>Punktid!H67</f>
        <v>0</v>
      </c>
      <c r="R17" s="68">
        <f t="shared" si="8"/>
        <v>0</v>
      </c>
      <c r="S17" s="77">
        <f>Punktid!H71</f>
        <v>0</v>
      </c>
      <c r="T17" s="62">
        <f t="shared" si="9"/>
        <v>0</v>
      </c>
      <c r="U17" s="63">
        <f t="shared" si="10"/>
        <v>0</v>
      </c>
      <c r="V17" s="64">
        <f t="shared" si="11"/>
        <v>0</v>
      </c>
      <c r="W17" s="80">
        <f>Punktid!G67</f>
        <v>0</v>
      </c>
      <c r="X17" s="82">
        <f t="shared" si="12"/>
        <v>0</v>
      </c>
      <c r="Y17" s="80">
        <f>Punktid!G71</f>
        <v>51</v>
      </c>
      <c r="Z17" s="82">
        <f t="shared" si="13"/>
        <v>98.916742671009786</v>
      </c>
      <c r="AA17" s="80">
        <f t="shared" si="14"/>
        <v>51</v>
      </c>
      <c r="AB17" s="82">
        <f t="shared" si="15"/>
        <v>98.916742671009786</v>
      </c>
      <c r="AC17" s="265">
        <f t="shared" si="16"/>
        <v>802.76293854536948</v>
      </c>
      <c r="AD17" s="268">
        <v>802.76293854536948</v>
      </c>
      <c r="AE17" s="171">
        <v>44263</v>
      </c>
    </row>
    <row r="18" spans="1:35" x14ac:dyDescent="0.25">
      <c r="A18" s="35">
        <v>14</v>
      </c>
      <c r="B18" s="48">
        <v>80113600</v>
      </c>
      <c r="C18" s="34" t="s">
        <v>60</v>
      </c>
      <c r="D18" s="16" t="s">
        <v>401</v>
      </c>
      <c r="E18" s="17">
        <f>Punktid!E249</f>
        <v>0</v>
      </c>
      <c r="F18" s="65">
        <f t="shared" si="0"/>
        <v>0</v>
      </c>
      <c r="G18" s="17">
        <f>Punktid!E251</f>
        <v>0</v>
      </c>
      <c r="H18" s="65">
        <f t="shared" si="1"/>
        <v>0</v>
      </c>
      <c r="I18" s="45">
        <f t="shared" si="2"/>
        <v>0</v>
      </c>
      <c r="J18" s="66">
        <f t="shared" si="3"/>
        <v>0</v>
      </c>
      <c r="K18" s="33">
        <f>Punktid!F249</f>
        <v>0</v>
      </c>
      <c r="L18" s="67">
        <f t="shared" si="4"/>
        <v>0</v>
      </c>
      <c r="M18" s="33">
        <f>Punktid!F251</f>
        <v>45</v>
      </c>
      <c r="N18" s="67">
        <f t="shared" si="5"/>
        <v>271.4611598436432</v>
      </c>
      <c r="O18" s="46">
        <f t="shared" si="6"/>
        <v>45</v>
      </c>
      <c r="P18" s="137">
        <f t="shared" si="7"/>
        <v>271.4611598436432</v>
      </c>
      <c r="Q18" s="47">
        <f>Punktid!H249</f>
        <v>0</v>
      </c>
      <c r="R18" s="68">
        <f t="shared" si="8"/>
        <v>0</v>
      </c>
      <c r="S18" s="77">
        <f>Punktid!H251</f>
        <v>0</v>
      </c>
      <c r="T18" s="62">
        <f t="shared" si="9"/>
        <v>0</v>
      </c>
      <c r="U18" s="63">
        <f t="shared" si="10"/>
        <v>0</v>
      </c>
      <c r="V18" s="64">
        <f t="shared" si="11"/>
        <v>0</v>
      </c>
      <c r="W18" s="80">
        <f>Punktid!G249</f>
        <v>0</v>
      </c>
      <c r="X18" s="82">
        <f t="shared" si="12"/>
        <v>0</v>
      </c>
      <c r="Y18" s="80">
        <f>Punktid!G251</f>
        <v>15</v>
      </c>
      <c r="Z18" s="82">
        <f t="shared" si="13"/>
        <v>29.093159609120523</v>
      </c>
      <c r="AA18" s="80">
        <f t="shared" si="14"/>
        <v>15</v>
      </c>
      <c r="AB18" s="82">
        <f t="shared" si="15"/>
        <v>29.093159609120523</v>
      </c>
      <c r="AC18" s="265">
        <f t="shared" si="16"/>
        <v>300.55431945276371</v>
      </c>
      <c r="AD18" s="268">
        <v>300.55431945276371</v>
      </c>
      <c r="AE18" s="171">
        <v>44263</v>
      </c>
    </row>
    <row r="19" spans="1:35" x14ac:dyDescent="0.25">
      <c r="A19" s="35">
        <v>15</v>
      </c>
      <c r="B19" s="48">
        <v>80375049</v>
      </c>
      <c r="C19" s="34" t="s">
        <v>112</v>
      </c>
      <c r="D19" s="16" t="s">
        <v>121</v>
      </c>
      <c r="E19" s="17">
        <f>Punktid!E152</f>
        <v>0</v>
      </c>
      <c r="F19" s="65">
        <f t="shared" si="0"/>
        <v>0</v>
      </c>
      <c r="G19" s="17">
        <f>Punktid!E157</f>
        <v>27</v>
      </c>
      <c r="H19" s="65">
        <f t="shared" si="1"/>
        <v>266.46762430939231</v>
      </c>
      <c r="I19" s="45">
        <f t="shared" si="2"/>
        <v>27</v>
      </c>
      <c r="J19" s="66">
        <f t="shared" si="3"/>
        <v>266.46762430939231</v>
      </c>
      <c r="K19" s="33">
        <f>Punktid!F152</f>
        <v>0</v>
      </c>
      <c r="L19" s="67">
        <f t="shared" si="4"/>
        <v>0</v>
      </c>
      <c r="M19" s="33">
        <f>Punktid!F157</f>
        <v>0</v>
      </c>
      <c r="N19" s="67">
        <f t="shared" si="5"/>
        <v>0</v>
      </c>
      <c r="O19" s="46">
        <f t="shared" si="6"/>
        <v>0</v>
      </c>
      <c r="P19" s="137">
        <f t="shared" si="7"/>
        <v>0</v>
      </c>
      <c r="Q19" s="47">
        <f>Punktid!H152</f>
        <v>0</v>
      </c>
      <c r="R19" s="68">
        <f t="shared" si="8"/>
        <v>0</v>
      </c>
      <c r="S19" s="77">
        <f>Punktid!H157</f>
        <v>0</v>
      </c>
      <c r="T19" s="62">
        <f t="shared" si="9"/>
        <v>0</v>
      </c>
      <c r="U19" s="63">
        <f t="shared" si="10"/>
        <v>0</v>
      </c>
      <c r="V19" s="64">
        <f t="shared" si="11"/>
        <v>0</v>
      </c>
      <c r="W19" s="80">
        <f>Punktid!G152</f>
        <v>0</v>
      </c>
      <c r="X19" s="82">
        <f t="shared" si="12"/>
        <v>0</v>
      </c>
      <c r="Y19" s="80">
        <f>Punktid!G157</f>
        <v>3</v>
      </c>
      <c r="Z19" s="82">
        <f t="shared" si="13"/>
        <v>5.8186319218241049</v>
      </c>
      <c r="AA19" s="80">
        <f t="shared" si="14"/>
        <v>3</v>
      </c>
      <c r="AB19" s="82">
        <f t="shared" si="15"/>
        <v>5.8186319218241049</v>
      </c>
      <c r="AC19" s="265">
        <f t="shared" si="16"/>
        <v>272.28625623121638</v>
      </c>
      <c r="AD19" s="268">
        <v>272.28625623121638</v>
      </c>
      <c r="AE19" s="171">
        <v>44263</v>
      </c>
    </row>
    <row r="20" spans="1:35" s="2" customFormat="1" x14ac:dyDescent="0.25">
      <c r="A20" s="35">
        <v>16</v>
      </c>
      <c r="B20" s="48">
        <v>80296368</v>
      </c>
      <c r="C20" s="34" t="s">
        <v>39</v>
      </c>
      <c r="D20" s="13" t="s">
        <v>55</v>
      </c>
      <c r="E20" s="17">
        <f>Punktid!E139</f>
        <v>0</v>
      </c>
      <c r="F20" s="65">
        <f t="shared" si="0"/>
        <v>0</v>
      </c>
      <c r="G20" s="17">
        <f>Punktid!E148</f>
        <v>2</v>
      </c>
      <c r="H20" s="65">
        <f t="shared" si="1"/>
        <v>19.738342541436467</v>
      </c>
      <c r="I20" s="45">
        <f t="shared" si="2"/>
        <v>2</v>
      </c>
      <c r="J20" s="66">
        <f t="shared" si="3"/>
        <v>19.738342541436467</v>
      </c>
      <c r="K20" s="33">
        <f>Punktid!F139</f>
        <v>0</v>
      </c>
      <c r="L20" s="67">
        <f t="shared" si="4"/>
        <v>0</v>
      </c>
      <c r="M20" s="33">
        <f>Punktid!F148</f>
        <v>30.329999999999991</v>
      </c>
      <c r="N20" s="67">
        <f t="shared" si="5"/>
        <v>182.96482173461547</v>
      </c>
      <c r="O20" s="46">
        <f t="shared" si="6"/>
        <v>30.329999999999991</v>
      </c>
      <c r="P20" s="137">
        <f t="shared" si="7"/>
        <v>182.96482173461547</v>
      </c>
      <c r="Q20" s="47">
        <f>Punktid!H139</f>
        <v>0</v>
      </c>
      <c r="R20" s="68">
        <f t="shared" si="8"/>
        <v>0</v>
      </c>
      <c r="S20" s="77">
        <f>Punktid!H148</f>
        <v>0</v>
      </c>
      <c r="T20" s="62">
        <f t="shared" si="9"/>
        <v>0</v>
      </c>
      <c r="U20" s="63">
        <f t="shared" si="10"/>
        <v>0</v>
      </c>
      <c r="V20" s="64">
        <f t="shared" si="11"/>
        <v>0</v>
      </c>
      <c r="W20" s="80">
        <f>Punktid!G139</f>
        <v>0</v>
      </c>
      <c r="X20" s="82">
        <f t="shared" si="12"/>
        <v>0</v>
      </c>
      <c r="Y20" s="80">
        <f>Punktid!G148</f>
        <v>3</v>
      </c>
      <c r="Z20" s="82">
        <f t="shared" si="13"/>
        <v>5.8186319218241049</v>
      </c>
      <c r="AA20" s="80">
        <f t="shared" si="14"/>
        <v>3</v>
      </c>
      <c r="AB20" s="82">
        <f t="shared" si="15"/>
        <v>5.8186319218241049</v>
      </c>
      <c r="AC20" s="265">
        <f t="shared" si="16"/>
        <v>208.52179619787606</v>
      </c>
      <c r="AD20" s="268">
        <v>208.52179619787606</v>
      </c>
      <c r="AE20" s="171">
        <v>44265</v>
      </c>
      <c r="AF20" s="1"/>
    </row>
    <row r="21" spans="1:35" x14ac:dyDescent="0.25">
      <c r="A21" s="35">
        <v>17</v>
      </c>
      <c r="B21" s="48">
        <v>10027017</v>
      </c>
      <c r="C21" s="34" t="s">
        <v>512</v>
      </c>
      <c r="D21" s="16" t="s">
        <v>55</v>
      </c>
      <c r="E21" s="17">
        <f>Punktid!E81</f>
        <v>0</v>
      </c>
      <c r="F21" s="65">
        <f t="shared" si="0"/>
        <v>0</v>
      </c>
      <c r="G21" s="17">
        <f>Punktid!E84</f>
        <v>0</v>
      </c>
      <c r="H21" s="65">
        <f t="shared" si="1"/>
        <v>0</v>
      </c>
      <c r="I21" s="45">
        <f t="shared" si="2"/>
        <v>0</v>
      </c>
      <c r="J21" s="66">
        <f t="shared" si="3"/>
        <v>0</v>
      </c>
      <c r="K21" s="33">
        <f>Punktid!F81</f>
        <v>0</v>
      </c>
      <c r="L21" s="67">
        <f t="shared" si="4"/>
        <v>0</v>
      </c>
      <c r="M21" s="33">
        <f>Punktid!F84</f>
        <v>27.5</v>
      </c>
      <c r="N21" s="67">
        <f t="shared" si="5"/>
        <v>165.89293101555975</v>
      </c>
      <c r="O21" s="46">
        <f t="shared" si="6"/>
        <v>27.5</v>
      </c>
      <c r="P21" s="137">
        <f t="shared" si="7"/>
        <v>165.89293101555975</v>
      </c>
      <c r="Q21" s="47">
        <f>Punktid!H81</f>
        <v>0</v>
      </c>
      <c r="R21" s="68">
        <f t="shared" si="8"/>
        <v>0</v>
      </c>
      <c r="S21" s="77">
        <f>Punktid!H84</f>
        <v>0</v>
      </c>
      <c r="T21" s="62">
        <f t="shared" si="9"/>
        <v>0</v>
      </c>
      <c r="U21" s="63">
        <f t="shared" si="10"/>
        <v>0</v>
      </c>
      <c r="V21" s="64">
        <f t="shared" si="11"/>
        <v>0</v>
      </c>
      <c r="W21" s="80">
        <f>Punktid!G81</f>
        <v>0</v>
      </c>
      <c r="X21" s="82">
        <f t="shared" si="12"/>
        <v>0</v>
      </c>
      <c r="Y21" s="80">
        <f>Punktid!G84</f>
        <v>0</v>
      </c>
      <c r="Z21" s="82">
        <f t="shared" si="13"/>
        <v>0</v>
      </c>
      <c r="AA21" s="80">
        <f t="shared" si="14"/>
        <v>0</v>
      </c>
      <c r="AB21" s="82">
        <f t="shared" si="15"/>
        <v>0</v>
      </c>
      <c r="AC21" s="265">
        <f t="shared" si="16"/>
        <v>165.89293101555975</v>
      </c>
      <c r="AD21" s="268">
        <v>165.89293101555975</v>
      </c>
      <c r="AE21" s="171">
        <v>44263</v>
      </c>
    </row>
    <row r="22" spans="1:35" x14ac:dyDescent="0.25">
      <c r="A22" s="35">
        <v>18</v>
      </c>
      <c r="B22" s="48">
        <v>80112339</v>
      </c>
      <c r="C22" s="34" t="s">
        <v>113</v>
      </c>
      <c r="D22" s="15" t="s">
        <v>55</v>
      </c>
      <c r="E22" s="17">
        <f>Punktid!E222</f>
        <v>0</v>
      </c>
      <c r="F22" s="65">
        <f t="shared" si="0"/>
        <v>0</v>
      </c>
      <c r="G22" s="17">
        <v>0</v>
      </c>
      <c r="H22" s="65">
        <f t="shared" si="1"/>
        <v>0</v>
      </c>
      <c r="I22" s="45">
        <f t="shared" si="2"/>
        <v>0</v>
      </c>
      <c r="J22" s="66">
        <f t="shared" si="3"/>
        <v>0</v>
      </c>
      <c r="K22" s="33">
        <f>Punktid!F222</f>
        <v>20</v>
      </c>
      <c r="L22" s="67">
        <f t="shared" si="4"/>
        <v>155.4115689537046</v>
      </c>
      <c r="M22" s="33">
        <v>0</v>
      </c>
      <c r="N22" s="67">
        <f t="shared" si="5"/>
        <v>0</v>
      </c>
      <c r="O22" s="46">
        <f t="shared" si="6"/>
        <v>20</v>
      </c>
      <c r="P22" s="137">
        <f t="shared" si="7"/>
        <v>155.4115689537046</v>
      </c>
      <c r="Q22" s="47">
        <f>Punktid!H222</f>
        <v>0</v>
      </c>
      <c r="R22" s="68">
        <f t="shared" si="8"/>
        <v>0</v>
      </c>
      <c r="S22" s="77">
        <v>0</v>
      </c>
      <c r="T22" s="62">
        <f t="shared" si="9"/>
        <v>0</v>
      </c>
      <c r="U22" s="63">
        <f t="shared" si="10"/>
        <v>0</v>
      </c>
      <c r="V22" s="64">
        <f t="shared" si="11"/>
        <v>0</v>
      </c>
      <c r="W22" s="80">
        <f>Punktid!G222</f>
        <v>0</v>
      </c>
      <c r="X22" s="82">
        <f t="shared" si="12"/>
        <v>0</v>
      </c>
      <c r="Y22" s="80">
        <v>0</v>
      </c>
      <c r="Z22" s="82">
        <f t="shared" si="13"/>
        <v>0</v>
      </c>
      <c r="AA22" s="80">
        <f t="shared" si="14"/>
        <v>0</v>
      </c>
      <c r="AB22" s="82">
        <f t="shared" si="15"/>
        <v>0</v>
      </c>
      <c r="AC22" s="265">
        <f t="shared" si="16"/>
        <v>155.4115689537046</v>
      </c>
      <c r="AD22" s="268">
        <v>155.4115689537046</v>
      </c>
      <c r="AE22" s="171">
        <v>44263</v>
      </c>
    </row>
    <row r="23" spans="1:35" x14ac:dyDescent="0.25">
      <c r="A23" s="35">
        <v>19</v>
      </c>
      <c r="B23" s="48">
        <v>80301081</v>
      </c>
      <c r="C23" s="34" t="s">
        <v>399</v>
      </c>
      <c r="D23" s="16" t="s">
        <v>402</v>
      </c>
      <c r="E23" s="17">
        <f>Punktid!E210</f>
        <v>12</v>
      </c>
      <c r="F23" s="65">
        <f t="shared" si="0"/>
        <v>117.25587692307694</v>
      </c>
      <c r="G23" s="17">
        <f>Punktid!E212</f>
        <v>0</v>
      </c>
      <c r="H23" s="65">
        <f t="shared" si="1"/>
        <v>0</v>
      </c>
      <c r="I23" s="45">
        <f t="shared" si="2"/>
        <v>12</v>
      </c>
      <c r="J23" s="66">
        <f t="shared" si="3"/>
        <v>117.25587692307694</v>
      </c>
      <c r="K23" s="33">
        <f>Punktid!F210</f>
        <v>2</v>
      </c>
      <c r="L23" s="67">
        <f t="shared" si="4"/>
        <v>15.541156895370461</v>
      </c>
      <c r="M23" s="33">
        <f>Punktid!F212</f>
        <v>0</v>
      </c>
      <c r="N23" s="67">
        <f t="shared" si="5"/>
        <v>0</v>
      </c>
      <c r="O23" s="46">
        <f t="shared" si="6"/>
        <v>2</v>
      </c>
      <c r="P23" s="137">
        <f t="shared" si="7"/>
        <v>15.541156895370461</v>
      </c>
      <c r="Q23" s="47">
        <f>Punktid!H210</f>
        <v>0</v>
      </c>
      <c r="R23" s="68">
        <f t="shared" si="8"/>
        <v>0</v>
      </c>
      <c r="S23" s="77">
        <f>Punktid!H212</f>
        <v>0</v>
      </c>
      <c r="T23" s="62">
        <f t="shared" si="9"/>
        <v>0</v>
      </c>
      <c r="U23" s="63">
        <f t="shared" si="10"/>
        <v>0</v>
      </c>
      <c r="V23" s="64">
        <f t="shared" si="11"/>
        <v>0</v>
      </c>
      <c r="W23" s="80">
        <f>Punktid!G210</f>
        <v>2</v>
      </c>
      <c r="X23" s="82">
        <f t="shared" si="12"/>
        <v>5.5909859154929586</v>
      </c>
      <c r="Y23" s="80">
        <f>Punktid!G212</f>
        <v>0</v>
      </c>
      <c r="Z23" s="82">
        <f t="shared" si="13"/>
        <v>0</v>
      </c>
      <c r="AA23" s="80">
        <f t="shared" si="14"/>
        <v>2</v>
      </c>
      <c r="AB23" s="82">
        <f t="shared" si="15"/>
        <v>5.5909859154929586</v>
      </c>
      <c r="AC23" s="265">
        <f t="shared" si="16"/>
        <v>138.38801973394035</v>
      </c>
      <c r="AD23" s="268">
        <v>138.38801973394035</v>
      </c>
      <c r="AE23" s="171">
        <v>44263</v>
      </c>
    </row>
    <row r="24" spans="1:35" x14ac:dyDescent="0.25">
      <c r="A24" s="35">
        <v>20</v>
      </c>
      <c r="B24" s="48">
        <v>80042449</v>
      </c>
      <c r="C24" s="34" t="s">
        <v>62</v>
      </c>
      <c r="D24" s="13" t="s">
        <v>122</v>
      </c>
      <c r="E24" s="17">
        <f>Punktid!E318</f>
        <v>3</v>
      </c>
      <c r="F24" s="65">
        <f t="shared" si="0"/>
        <v>29.313969230769235</v>
      </c>
      <c r="G24" s="17">
        <f>Punktid!E320</f>
        <v>0</v>
      </c>
      <c r="H24" s="65">
        <f t="shared" si="1"/>
        <v>0</v>
      </c>
      <c r="I24" s="45">
        <f t="shared" si="2"/>
        <v>3</v>
      </c>
      <c r="J24" s="66">
        <f t="shared" si="3"/>
        <v>29.313969230769235</v>
      </c>
      <c r="K24" s="33">
        <f>Punktid!F318</f>
        <v>10</v>
      </c>
      <c r="L24" s="67">
        <f t="shared" si="4"/>
        <v>77.705784476852301</v>
      </c>
      <c r="M24" s="33">
        <f>Punktid!F320</f>
        <v>0</v>
      </c>
      <c r="N24" s="67">
        <f t="shared" si="5"/>
        <v>0</v>
      </c>
      <c r="O24" s="46">
        <f t="shared" si="6"/>
        <v>10</v>
      </c>
      <c r="P24" s="137">
        <f t="shared" si="7"/>
        <v>77.705784476852301</v>
      </c>
      <c r="Q24" s="47">
        <f>Punktid!H318</f>
        <v>0</v>
      </c>
      <c r="R24" s="68">
        <f t="shared" si="8"/>
        <v>0</v>
      </c>
      <c r="S24" s="77">
        <f>Punktid!L320</f>
        <v>0</v>
      </c>
      <c r="T24" s="62">
        <f t="shared" si="9"/>
        <v>0</v>
      </c>
      <c r="U24" s="63">
        <f t="shared" si="10"/>
        <v>0</v>
      </c>
      <c r="V24" s="64">
        <f t="shared" si="11"/>
        <v>0</v>
      </c>
      <c r="W24" s="80">
        <f>Punktid!G318</f>
        <v>0</v>
      </c>
      <c r="X24" s="82">
        <f t="shared" si="12"/>
        <v>0</v>
      </c>
      <c r="Y24" s="80">
        <f>Punktid!G320</f>
        <v>0</v>
      </c>
      <c r="Z24" s="82">
        <f t="shared" si="13"/>
        <v>0</v>
      </c>
      <c r="AA24" s="80">
        <f t="shared" si="14"/>
        <v>0</v>
      </c>
      <c r="AB24" s="82">
        <f t="shared" si="15"/>
        <v>0</v>
      </c>
      <c r="AC24" s="265">
        <f t="shared" si="16"/>
        <v>107.01975370762153</v>
      </c>
      <c r="AD24" s="268">
        <v>107.01975370762153</v>
      </c>
      <c r="AE24" s="171">
        <v>44263</v>
      </c>
    </row>
    <row r="25" spans="1:35" x14ac:dyDescent="0.25">
      <c r="A25" s="35">
        <v>21</v>
      </c>
      <c r="B25" s="48">
        <v>80302821</v>
      </c>
      <c r="C25" s="34" t="s">
        <v>37</v>
      </c>
      <c r="D25" s="15" t="s">
        <v>63</v>
      </c>
      <c r="E25" s="17">
        <f>Punktid!E127</f>
        <v>0</v>
      </c>
      <c r="F25" s="65">
        <f t="shared" si="0"/>
        <v>0</v>
      </c>
      <c r="G25" s="17">
        <f>Punktid!E129</f>
        <v>7</v>
      </c>
      <c r="H25" s="65">
        <f t="shared" si="1"/>
        <v>69.08419889502764</v>
      </c>
      <c r="I25" s="45">
        <f t="shared" si="2"/>
        <v>7</v>
      </c>
      <c r="J25" s="66">
        <f t="shared" si="3"/>
        <v>69.08419889502764</v>
      </c>
      <c r="K25" s="33">
        <f>Punktid!F127</f>
        <v>0</v>
      </c>
      <c r="L25" s="67">
        <f t="shared" si="4"/>
        <v>0</v>
      </c>
      <c r="M25" s="33">
        <f>Punktid!F129</f>
        <v>0</v>
      </c>
      <c r="N25" s="67">
        <f t="shared" si="5"/>
        <v>0</v>
      </c>
      <c r="O25" s="46">
        <f t="shared" si="6"/>
        <v>0</v>
      </c>
      <c r="P25" s="137">
        <f t="shared" si="7"/>
        <v>0</v>
      </c>
      <c r="Q25" s="47">
        <f>Punktid!H127</f>
        <v>0</v>
      </c>
      <c r="R25" s="68">
        <f t="shared" si="8"/>
        <v>0</v>
      </c>
      <c r="S25" s="77">
        <f>Punktid!H129</f>
        <v>0</v>
      </c>
      <c r="T25" s="62">
        <f t="shared" si="9"/>
        <v>0</v>
      </c>
      <c r="U25" s="63">
        <f t="shared" si="10"/>
        <v>0</v>
      </c>
      <c r="V25" s="64">
        <f t="shared" si="11"/>
        <v>0</v>
      </c>
      <c r="W25" s="80">
        <f>Punktid!G127</f>
        <v>2</v>
      </c>
      <c r="X25" s="82">
        <f t="shared" si="12"/>
        <v>5.5909859154929586</v>
      </c>
      <c r="Y25" s="80">
        <f>Punktid!G129</f>
        <v>7</v>
      </c>
      <c r="Z25" s="82">
        <f t="shared" si="13"/>
        <v>13.576807817589577</v>
      </c>
      <c r="AA25" s="80">
        <f t="shared" si="14"/>
        <v>9</v>
      </c>
      <c r="AB25" s="82">
        <f t="shared" si="15"/>
        <v>19.167793733082537</v>
      </c>
      <c r="AC25" s="265">
        <f t="shared" si="16"/>
        <v>88.251992628110173</v>
      </c>
      <c r="AD25" s="268">
        <v>100</v>
      </c>
      <c r="AE25" s="171">
        <v>44263</v>
      </c>
      <c r="AH25" s="177"/>
    </row>
    <row r="26" spans="1:35" x14ac:dyDescent="0.25">
      <c r="A26" s="35">
        <v>22</v>
      </c>
      <c r="B26" s="48">
        <v>80241918</v>
      </c>
      <c r="C26" s="34" t="s">
        <v>145</v>
      </c>
      <c r="D26" s="16" t="s">
        <v>146</v>
      </c>
      <c r="E26" s="17">
        <f>Punktid!E161</f>
        <v>0</v>
      </c>
      <c r="F26" s="65">
        <f t="shared" si="0"/>
        <v>0</v>
      </c>
      <c r="G26" s="17">
        <f>Punktid!E163</f>
        <v>5</v>
      </c>
      <c r="H26" s="65">
        <f t="shared" si="1"/>
        <v>49.345856353591167</v>
      </c>
      <c r="I26" s="45">
        <f t="shared" si="2"/>
        <v>5</v>
      </c>
      <c r="J26" s="66">
        <f t="shared" si="3"/>
        <v>49.345856353591167</v>
      </c>
      <c r="K26" s="33">
        <f>Punktid!F161</f>
        <v>0</v>
      </c>
      <c r="L26" s="67">
        <f t="shared" si="4"/>
        <v>0</v>
      </c>
      <c r="M26" s="33">
        <f>Punktid!F163</f>
        <v>0</v>
      </c>
      <c r="N26" s="67">
        <f t="shared" si="5"/>
        <v>0</v>
      </c>
      <c r="O26" s="46">
        <f t="shared" si="6"/>
        <v>0</v>
      </c>
      <c r="P26" s="137">
        <f t="shared" si="7"/>
        <v>0</v>
      </c>
      <c r="Q26" s="47">
        <f>Punktid!H161</f>
        <v>0</v>
      </c>
      <c r="R26" s="68">
        <f t="shared" si="8"/>
        <v>0</v>
      </c>
      <c r="S26" s="77">
        <f>Punktid!L163</f>
        <v>0</v>
      </c>
      <c r="T26" s="62">
        <f t="shared" si="9"/>
        <v>0</v>
      </c>
      <c r="U26" s="63">
        <f t="shared" si="10"/>
        <v>0</v>
      </c>
      <c r="V26" s="64">
        <f t="shared" si="11"/>
        <v>0</v>
      </c>
      <c r="W26" s="80">
        <f>Punktid!G161</f>
        <v>0</v>
      </c>
      <c r="X26" s="82">
        <f t="shared" si="12"/>
        <v>0</v>
      </c>
      <c r="Y26" s="80">
        <f>Punktid!G163</f>
        <v>0</v>
      </c>
      <c r="Z26" s="82">
        <f t="shared" si="13"/>
        <v>0</v>
      </c>
      <c r="AA26" s="80">
        <f t="shared" si="14"/>
        <v>0</v>
      </c>
      <c r="AB26" s="82">
        <f t="shared" si="15"/>
        <v>0</v>
      </c>
      <c r="AC26" s="265">
        <f t="shared" si="16"/>
        <v>49.345856353591167</v>
      </c>
      <c r="AD26" s="268">
        <v>100</v>
      </c>
      <c r="AE26" s="171">
        <v>44263</v>
      </c>
      <c r="AG26" s="177"/>
    </row>
    <row r="27" spans="1:35" x14ac:dyDescent="0.25">
      <c r="A27" s="35">
        <v>23</v>
      </c>
      <c r="B27" s="48">
        <v>80319425</v>
      </c>
      <c r="C27" s="34" t="s">
        <v>111</v>
      </c>
      <c r="D27" s="16" t="s">
        <v>119</v>
      </c>
      <c r="E27" s="17">
        <f>Punktid!E75</f>
        <v>0</v>
      </c>
      <c r="F27" s="65">
        <f t="shared" si="0"/>
        <v>0</v>
      </c>
      <c r="G27" s="17">
        <f>Punktid!E77</f>
        <v>0</v>
      </c>
      <c r="H27" s="65">
        <f t="shared" si="1"/>
        <v>0</v>
      </c>
      <c r="I27" s="45">
        <f t="shared" si="2"/>
        <v>0</v>
      </c>
      <c r="J27" s="66">
        <f t="shared" si="3"/>
        <v>0</v>
      </c>
      <c r="K27" s="33">
        <f>Punktid!F75</f>
        <v>0</v>
      </c>
      <c r="L27" s="67">
        <f t="shared" si="4"/>
        <v>0</v>
      </c>
      <c r="M27" s="33">
        <f>Punktid!F77</f>
        <v>7.5</v>
      </c>
      <c r="N27" s="67">
        <f t="shared" si="5"/>
        <v>45.2435266406072</v>
      </c>
      <c r="O27" s="46">
        <f t="shared" si="6"/>
        <v>7.5</v>
      </c>
      <c r="P27" s="137">
        <f t="shared" si="7"/>
        <v>45.2435266406072</v>
      </c>
      <c r="Q27" s="47">
        <f>Punktid!H75</f>
        <v>0</v>
      </c>
      <c r="R27" s="68">
        <f t="shared" si="8"/>
        <v>0</v>
      </c>
      <c r="S27" s="77">
        <f>Punktid!H77</f>
        <v>0</v>
      </c>
      <c r="T27" s="62">
        <f t="shared" si="9"/>
        <v>0</v>
      </c>
      <c r="U27" s="63">
        <f t="shared" si="10"/>
        <v>0</v>
      </c>
      <c r="V27" s="64">
        <f t="shared" si="11"/>
        <v>0</v>
      </c>
      <c r="W27" s="80">
        <f>Punktid!G75</f>
        <v>0</v>
      </c>
      <c r="X27" s="82">
        <f t="shared" si="12"/>
        <v>0</v>
      </c>
      <c r="Y27" s="80">
        <f>Punktid!G77</f>
        <v>0</v>
      </c>
      <c r="Z27" s="82">
        <f t="shared" si="13"/>
        <v>0</v>
      </c>
      <c r="AA27" s="80">
        <f t="shared" si="14"/>
        <v>0</v>
      </c>
      <c r="AB27" s="82">
        <f t="shared" si="15"/>
        <v>0</v>
      </c>
      <c r="AC27" s="265">
        <f t="shared" si="16"/>
        <v>45.2435266406072</v>
      </c>
      <c r="AD27" s="268">
        <v>100</v>
      </c>
      <c r="AE27" s="171">
        <v>44263</v>
      </c>
      <c r="AG27" s="177"/>
    </row>
    <row r="28" spans="1:35" x14ac:dyDescent="0.25">
      <c r="A28" s="35">
        <v>25</v>
      </c>
      <c r="B28" s="48">
        <v>80045347</v>
      </c>
      <c r="C28" s="34" t="s">
        <v>522</v>
      </c>
      <c r="D28" s="73" t="s">
        <v>64</v>
      </c>
      <c r="E28" s="17">
        <f>Punktid!E133</f>
        <v>0</v>
      </c>
      <c r="F28" s="65">
        <f t="shared" si="0"/>
        <v>0</v>
      </c>
      <c r="G28" s="17">
        <f>Punktid!E135</f>
        <v>0</v>
      </c>
      <c r="H28" s="65">
        <f t="shared" si="1"/>
        <v>0</v>
      </c>
      <c r="I28" s="45">
        <f t="shared" si="2"/>
        <v>0</v>
      </c>
      <c r="J28" s="66">
        <f t="shared" si="3"/>
        <v>0</v>
      </c>
      <c r="K28" s="33">
        <f>Punktid!F133</f>
        <v>0</v>
      </c>
      <c r="L28" s="67">
        <f t="shared" si="4"/>
        <v>0</v>
      </c>
      <c r="M28" s="33">
        <f>Punktid!F135</f>
        <v>0</v>
      </c>
      <c r="N28" s="67">
        <f t="shared" si="5"/>
        <v>0</v>
      </c>
      <c r="O28" s="46">
        <f t="shared" si="6"/>
        <v>0</v>
      </c>
      <c r="P28" s="137">
        <f t="shared" si="7"/>
        <v>0</v>
      </c>
      <c r="Q28" s="47">
        <f>Punktid!H133</f>
        <v>0</v>
      </c>
      <c r="R28" s="68">
        <f t="shared" si="8"/>
        <v>0</v>
      </c>
      <c r="S28" s="77">
        <f>Punktid!H135</f>
        <v>0</v>
      </c>
      <c r="T28" s="62">
        <f t="shared" si="9"/>
        <v>0</v>
      </c>
      <c r="U28" s="63">
        <f t="shared" si="10"/>
        <v>0</v>
      </c>
      <c r="V28" s="64">
        <f t="shared" si="11"/>
        <v>0</v>
      </c>
      <c r="W28" s="80">
        <f>Punktid!G133</f>
        <v>0</v>
      </c>
      <c r="X28" s="82">
        <f t="shared" si="12"/>
        <v>0</v>
      </c>
      <c r="Y28" s="80">
        <f>Punktid!G135</f>
        <v>20</v>
      </c>
      <c r="Z28" s="82">
        <f t="shared" si="13"/>
        <v>38.790879478827364</v>
      </c>
      <c r="AA28" s="80">
        <f t="shared" si="14"/>
        <v>20</v>
      </c>
      <c r="AB28" s="82">
        <f t="shared" si="15"/>
        <v>38.790879478827364</v>
      </c>
      <c r="AC28" s="265">
        <f t="shared" si="16"/>
        <v>38.790879478827364</v>
      </c>
      <c r="AD28" s="268">
        <v>100</v>
      </c>
      <c r="AE28" s="171">
        <v>44263</v>
      </c>
      <c r="AG28" s="177"/>
    </row>
    <row r="29" spans="1:35" x14ac:dyDescent="0.25">
      <c r="A29" s="35">
        <v>26</v>
      </c>
      <c r="B29" s="48">
        <v>80257730</v>
      </c>
      <c r="C29" s="34" t="s">
        <v>397</v>
      </c>
      <c r="D29" s="73" t="s">
        <v>398</v>
      </c>
      <c r="E29" s="41">
        <f>Punktid!E193</f>
        <v>0</v>
      </c>
      <c r="F29" s="65">
        <f t="shared" si="0"/>
        <v>0</v>
      </c>
      <c r="G29" s="41">
        <f>Punktid!E197</f>
        <v>0</v>
      </c>
      <c r="H29" s="65">
        <f t="shared" si="1"/>
        <v>0</v>
      </c>
      <c r="I29" s="45">
        <f t="shared" si="2"/>
        <v>0</v>
      </c>
      <c r="J29" s="66">
        <f t="shared" si="3"/>
        <v>0</v>
      </c>
      <c r="K29" s="33">
        <f>Punktid!F193</f>
        <v>0</v>
      </c>
      <c r="L29" s="67">
        <f t="shared" si="4"/>
        <v>0</v>
      </c>
      <c r="M29" s="42">
        <f>Punktid!F197</f>
        <v>0.99</v>
      </c>
      <c r="N29" s="67">
        <f t="shared" si="5"/>
        <v>5.9721455165601505</v>
      </c>
      <c r="O29" s="46">
        <f t="shared" si="6"/>
        <v>0.99</v>
      </c>
      <c r="P29" s="137">
        <f t="shared" si="7"/>
        <v>5.9721455165601505</v>
      </c>
      <c r="Q29" s="47">
        <f>Punktid!H193</f>
        <v>0</v>
      </c>
      <c r="R29" s="68">
        <f t="shared" si="8"/>
        <v>0</v>
      </c>
      <c r="S29" s="174">
        <f>Punktid!H197</f>
        <v>0</v>
      </c>
      <c r="T29" s="62">
        <f t="shared" si="9"/>
        <v>0</v>
      </c>
      <c r="U29" s="63">
        <f t="shared" si="10"/>
        <v>0</v>
      </c>
      <c r="V29" s="64">
        <f t="shared" si="11"/>
        <v>0</v>
      </c>
      <c r="W29" s="80">
        <f>Punktid!G193</f>
        <v>0</v>
      </c>
      <c r="X29" s="176">
        <f t="shared" si="12"/>
        <v>0</v>
      </c>
      <c r="Y29" s="80">
        <f>Punktid!G197</f>
        <v>0</v>
      </c>
      <c r="Z29" s="176">
        <f t="shared" si="13"/>
        <v>0</v>
      </c>
      <c r="AA29" s="175">
        <f t="shared" si="14"/>
        <v>0</v>
      </c>
      <c r="AB29" s="176">
        <f t="shared" si="15"/>
        <v>0</v>
      </c>
      <c r="AC29" s="265">
        <f t="shared" si="16"/>
        <v>5.9721455165601505</v>
      </c>
      <c r="AD29" s="268">
        <v>0</v>
      </c>
      <c r="AE29" s="171"/>
      <c r="AF29" s="177"/>
    </row>
    <row r="30" spans="1:35" x14ac:dyDescent="0.25">
      <c r="A30" s="35">
        <v>27</v>
      </c>
      <c r="B30" s="48">
        <v>80425720</v>
      </c>
      <c r="C30" s="34" t="s">
        <v>142</v>
      </c>
      <c r="D30" s="73" t="s">
        <v>56</v>
      </c>
      <c r="E30" s="41">
        <f>Punktid!E61</f>
        <v>0</v>
      </c>
      <c r="F30" s="65">
        <f t="shared" si="0"/>
        <v>0</v>
      </c>
      <c r="G30" s="41">
        <f>Punktid!E63</f>
        <v>0</v>
      </c>
      <c r="H30" s="65">
        <f t="shared" si="1"/>
        <v>0</v>
      </c>
      <c r="I30" s="45">
        <f t="shared" si="2"/>
        <v>0</v>
      </c>
      <c r="J30" s="66">
        <f t="shared" si="3"/>
        <v>0</v>
      </c>
      <c r="K30" s="33">
        <f>Punktid!F61</f>
        <v>0</v>
      </c>
      <c r="L30" s="67">
        <f t="shared" si="4"/>
        <v>0</v>
      </c>
      <c r="M30" s="42">
        <f>Punktid!F63</f>
        <v>0</v>
      </c>
      <c r="N30" s="67">
        <f t="shared" si="5"/>
        <v>0</v>
      </c>
      <c r="O30" s="46">
        <f t="shared" si="6"/>
        <v>0</v>
      </c>
      <c r="P30" s="137">
        <f t="shared" si="7"/>
        <v>0</v>
      </c>
      <c r="Q30" s="173">
        <f>Punktid!H61</f>
        <v>0</v>
      </c>
      <c r="R30" s="68">
        <f t="shared" si="8"/>
        <v>0</v>
      </c>
      <c r="S30" s="174">
        <f>Punktid!H63</f>
        <v>0</v>
      </c>
      <c r="T30" s="62">
        <f t="shared" si="9"/>
        <v>0</v>
      </c>
      <c r="U30" s="63">
        <f t="shared" si="10"/>
        <v>0</v>
      </c>
      <c r="V30" s="64">
        <f t="shared" si="11"/>
        <v>0</v>
      </c>
      <c r="W30" s="80">
        <f>Punktid!G61</f>
        <v>0</v>
      </c>
      <c r="X30" s="176">
        <f t="shared" si="12"/>
        <v>0</v>
      </c>
      <c r="Y30" s="80">
        <f>Punktid!G63</f>
        <v>0</v>
      </c>
      <c r="Z30" s="176">
        <f t="shared" si="13"/>
        <v>0</v>
      </c>
      <c r="AA30" s="175">
        <f t="shared" si="14"/>
        <v>0</v>
      </c>
      <c r="AB30" s="176">
        <f t="shared" si="15"/>
        <v>0</v>
      </c>
      <c r="AC30" s="265">
        <f t="shared" si="16"/>
        <v>0</v>
      </c>
      <c r="AD30" s="268">
        <v>0</v>
      </c>
      <c r="AE30" s="171"/>
      <c r="AG30" s="177"/>
      <c r="AH30" s="177"/>
    </row>
    <row r="31" spans="1:35" ht="15.75" thickBot="1" x14ac:dyDescent="0.3">
      <c r="A31" s="35">
        <v>29</v>
      </c>
      <c r="B31" s="48">
        <v>80057496</v>
      </c>
      <c r="C31" s="40" t="s">
        <v>65</v>
      </c>
      <c r="D31" s="262" t="s">
        <v>55</v>
      </c>
      <c r="E31" s="74"/>
      <c r="F31" s="141"/>
      <c r="G31" s="41"/>
      <c r="H31" s="142"/>
      <c r="I31" s="18"/>
      <c r="J31" s="143"/>
      <c r="K31" s="42"/>
      <c r="L31" s="144"/>
      <c r="M31" s="42"/>
      <c r="N31" s="144"/>
      <c r="O31" s="145"/>
      <c r="P31" s="146"/>
      <c r="Q31" s="147"/>
      <c r="R31" s="148"/>
      <c r="S31" s="149"/>
      <c r="T31" s="150"/>
      <c r="U31" s="43"/>
      <c r="V31" s="151"/>
      <c r="W31" s="162"/>
      <c r="X31" s="163"/>
      <c r="Y31" s="162"/>
      <c r="Z31" s="163"/>
      <c r="AA31" s="162"/>
      <c r="AB31" s="163"/>
      <c r="AC31" s="266">
        <v>5954.4</v>
      </c>
      <c r="AD31" s="269">
        <v>5782</v>
      </c>
      <c r="AE31" s="171"/>
      <c r="AF31" s="177"/>
      <c r="AI31" s="177"/>
    </row>
    <row r="32" spans="1:35" ht="15.75" thickBot="1" x14ac:dyDescent="0.3">
      <c r="A32" s="7"/>
      <c r="B32" s="7"/>
      <c r="C32" s="7"/>
      <c r="D32" s="263" t="s">
        <v>41</v>
      </c>
      <c r="E32" s="152">
        <f>SUM(E5:E31)</f>
        <v>162.5</v>
      </c>
      <c r="F32" s="153">
        <f>SUM(F5:F31)</f>
        <v>1587.8400000000004</v>
      </c>
      <c r="G32" s="152">
        <f>SUM(G5:G31)</f>
        <v>1448</v>
      </c>
      <c r="H32" s="153">
        <f t="shared" ref="H32:U32" si="17">SUM(H5:H30)</f>
        <v>14290.560000000005</v>
      </c>
      <c r="I32" s="152">
        <f t="shared" si="17"/>
        <v>1610.5</v>
      </c>
      <c r="J32" s="153">
        <f t="shared" si="17"/>
        <v>15878.400000000005</v>
      </c>
      <c r="K32" s="154">
        <f t="shared" si="17"/>
        <v>102.17</v>
      </c>
      <c r="L32" s="155">
        <f t="shared" si="17"/>
        <v>793.92</v>
      </c>
      <c r="M32" s="154">
        <f t="shared" si="17"/>
        <v>1184.4699999999998</v>
      </c>
      <c r="N32" s="155">
        <f t="shared" si="17"/>
        <v>7145.2800000000016</v>
      </c>
      <c r="O32" s="154">
        <f t="shared" si="17"/>
        <v>1286.6399999999999</v>
      </c>
      <c r="P32" s="155">
        <f t="shared" si="17"/>
        <v>7939.2000000000025</v>
      </c>
      <c r="Q32" s="156">
        <f t="shared" si="17"/>
        <v>65</v>
      </c>
      <c r="R32" s="157">
        <f t="shared" si="17"/>
        <v>793.92000000000007</v>
      </c>
      <c r="S32" s="158">
        <f t="shared" si="17"/>
        <v>441</v>
      </c>
      <c r="T32" s="167">
        <f t="shared" si="17"/>
        <v>7145.28</v>
      </c>
      <c r="U32" s="159">
        <f t="shared" si="17"/>
        <v>506</v>
      </c>
      <c r="V32" s="160">
        <f>SUM(V5:V31)</f>
        <v>7939.2</v>
      </c>
      <c r="W32" s="164">
        <f t="shared" ref="W32:AB32" si="18">SUM(W5:W30)</f>
        <v>71</v>
      </c>
      <c r="X32" s="166">
        <f t="shared" si="18"/>
        <v>198.48000000000002</v>
      </c>
      <c r="Y32" s="164">
        <f t="shared" si="18"/>
        <v>921</v>
      </c>
      <c r="Z32" s="166">
        <f t="shared" si="18"/>
        <v>1786.32</v>
      </c>
      <c r="AA32" s="164">
        <f t="shared" si="18"/>
        <v>992</v>
      </c>
      <c r="AB32" s="165">
        <f t="shared" si="18"/>
        <v>1984.8</v>
      </c>
      <c r="AC32" s="170">
        <f>SUM(AC5:AC31)</f>
        <v>39696.000000000015</v>
      </c>
      <c r="AD32" s="170">
        <f>SUM(AD5:AD31)</f>
        <v>39695.99559938231</v>
      </c>
    </row>
    <row r="33" spans="1:30" x14ac:dyDescent="0.25">
      <c r="A33" s="4"/>
      <c r="B33" s="4"/>
      <c r="C33" s="14"/>
      <c r="D33" s="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4"/>
      <c r="AD33" s="4"/>
    </row>
    <row r="34" spans="1:30" ht="15.75" thickBot="1" x14ac:dyDescent="0.3">
      <c r="A34" s="4"/>
      <c r="B34" s="4"/>
      <c r="C34" s="4"/>
      <c r="D34" s="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3"/>
      <c r="W34" s="23"/>
      <c r="X34" s="23"/>
      <c r="Y34" s="23"/>
      <c r="Z34" s="23"/>
      <c r="AA34" s="23"/>
      <c r="AB34" s="23"/>
      <c r="AC34" s="24"/>
      <c r="AD34" s="24"/>
    </row>
    <row r="35" spans="1:30" ht="30.75" thickBot="1" x14ac:dyDescent="0.3">
      <c r="A35" s="4"/>
      <c r="B35" s="4"/>
      <c r="C35" s="21"/>
      <c r="D35" s="22"/>
      <c r="E35" s="85" t="s">
        <v>66</v>
      </c>
      <c r="F35" s="85" t="s">
        <v>67</v>
      </c>
      <c r="G35" s="112" t="s">
        <v>68</v>
      </c>
      <c r="H35" s="84" t="s">
        <v>69</v>
      </c>
      <c r="I35" s="84" t="s">
        <v>70</v>
      </c>
      <c r="J35" s="84" t="s">
        <v>71</v>
      </c>
      <c r="K35" s="84" t="s">
        <v>149</v>
      </c>
      <c r="L35" s="84" t="s">
        <v>147</v>
      </c>
      <c r="M35" s="84" t="s">
        <v>71</v>
      </c>
      <c r="N35" s="19"/>
      <c r="O35" s="4"/>
      <c r="P35" s="4"/>
      <c r="Q35" s="4"/>
      <c r="R35" s="4"/>
      <c r="S35" s="4"/>
      <c r="T35" s="4"/>
      <c r="U35" s="4"/>
      <c r="V35" s="4"/>
      <c r="W35" s="19"/>
      <c r="X35" s="19"/>
      <c r="Y35" s="19"/>
      <c r="Z35" s="19"/>
      <c r="AA35" s="19"/>
      <c r="AB35" s="19"/>
      <c r="AC35" s="4"/>
      <c r="AD35" s="4"/>
    </row>
    <row r="36" spans="1:30" ht="15.75" thickBot="1" x14ac:dyDescent="0.3">
      <c r="A36" s="4"/>
      <c r="B36" s="4"/>
      <c r="C36" s="294" t="s">
        <v>72</v>
      </c>
      <c r="D36" s="295"/>
      <c r="E36" s="120">
        <v>40</v>
      </c>
      <c r="F36" s="121">
        <f>F43*0.4</f>
        <v>15878.400000000001</v>
      </c>
      <c r="G36" s="122">
        <f>I36+L36</f>
        <v>1610.5</v>
      </c>
      <c r="H36" s="123">
        <f>F36*0.9</f>
        <v>14290.560000000001</v>
      </c>
      <c r="I36" s="105">
        <f>G32</f>
        <v>1448</v>
      </c>
      <c r="J36" s="106">
        <f>H36/I36</f>
        <v>9.8691712707182333</v>
      </c>
      <c r="K36" s="107">
        <f>F36*0.1</f>
        <v>1587.8400000000001</v>
      </c>
      <c r="L36" s="105">
        <f>E32</f>
        <v>162.5</v>
      </c>
      <c r="M36" s="108">
        <f>K36/L36</f>
        <v>9.7713230769230783</v>
      </c>
      <c r="N36" s="23"/>
      <c r="O36" s="4"/>
      <c r="P36" s="4"/>
      <c r="Q36" s="4"/>
      <c r="R36" s="4"/>
      <c r="S36" s="4"/>
      <c r="T36" s="4"/>
      <c r="U36" s="4"/>
      <c r="V36" s="4"/>
      <c r="W36" s="19"/>
      <c r="X36" s="19"/>
      <c r="Y36" s="19"/>
      <c r="Z36" s="19"/>
      <c r="AA36" s="19"/>
      <c r="AB36" s="19"/>
      <c r="AC36" s="4"/>
      <c r="AD36" s="4"/>
    </row>
    <row r="37" spans="1:30" ht="15.75" thickBot="1" x14ac:dyDescent="0.3">
      <c r="A37" s="4"/>
      <c r="B37" s="4"/>
      <c r="C37" s="296" t="s">
        <v>73</v>
      </c>
      <c r="D37" s="297"/>
      <c r="E37" s="124">
        <v>20</v>
      </c>
      <c r="F37" s="113">
        <f>F43*0.2</f>
        <v>7939.2000000000007</v>
      </c>
      <c r="G37" s="114">
        <f>I37+L37</f>
        <v>1286.6399999999999</v>
      </c>
      <c r="H37" s="86">
        <f>F37*0.9</f>
        <v>7145.2800000000007</v>
      </c>
      <c r="I37" s="87">
        <f>M32</f>
        <v>1184.4699999999998</v>
      </c>
      <c r="J37" s="88">
        <f>H37/I37</f>
        <v>6.0324702187476271</v>
      </c>
      <c r="K37" s="89">
        <f>F37*0.1</f>
        <v>793.92000000000007</v>
      </c>
      <c r="L37" s="87">
        <f>K32</f>
        <v>102.17</v>
      </c>
      <c r="M37" s="109">
        <f>K37/L37</f>
        <v>7.7705784476852306</v>
      </c>
      <c r="N37" s="23"/>
      <c r="O37" s="4"/>
      <c r="P37" s="4"/>
      <c r="Q37" s="4"/>
      <c r="R37" s="4"/>
      <c r="S37" s="4"/>
      <c r="T37" s="4"/>
      <c r="U37" s="4"/>
      <c r="V37" s="4"/>
      <c r="W37" s="19"/>
      <c r="X37" s="19"/>
      <c r="Y37" s="19"/>
      <c r="Z37" s="19"/>
      <c r="AA37" s="19"/>
      <c r="AB37" s="19"/>
      <c r="AC37" s="4"/>
      <c r="AD37" s="4"/>
    </row>
    <row r="38" spans="1:30" ht="15.75" thickBot="1" x14ac:dyDescent="0.3">
      <c r="A38" s="4"/>
      <c r="B38" s="4"/>
      <c r="C38" s="276" t="s">
        <v>43</v>
      </c>
      <c r="D38" s="277"/>
      <c r="E38" s="125">
        <v>20</v>
      </c>
      <c r="F38" s="115">
        <f>F43*0.2</f>
        <v>7939.2000000000007</v>
      </c>
      <c r="G38" s="116">
        <f t="shared" ref="G38:G39" si="19">I38+L38</f>
        <v>506</v>
      </c>
      <c r="H38" s="90">
        <f>F38*0.9</f>
        <v>7145.2800000000007</v>
      </c>
      <c r="I38" s="91">
        <f>S32</f>
        <v>441</v>
      </c>
      <c r="J38" s="92">
        <f t="shared" ref="J38" si="20">H38/I38</f>
        <v>16.202448979591839</v>
      </c>
      <c r="K38" s="93">
        <f t="shared" ref="K38" si="21">F38*0.1</f>
        <v>793.92000000000007</v>
      </c>
      <c r="L38" s="94">
        <f>Q32</f>
        <v>65</v>
      </c>
      <c r="M38" s="110">
        <f t="shared" ref="M38" si="22">K38/L38</f>
        <v>12.214153846153847</v>
      </c>
      <c r="N38" s="23"/>
      <c r="O38" s="4"/>
      <c r="P38" s="4"/>
      <c r="Q38" s="4"/>
      <c r="R38" s="4"/>
      <c r="S38" s="4"/>
      <c r="T38" s="4"/>
      <c r="U38" s="4"/>
      <c r="V38" s="4"/>
      <c r="W38" s="19"/>
      <c r="X38" s="19"/>
      <c r="Y38" s="19"/>
      <c r="Z38" s="19"/>
      <c r="AA38" s="19"/>
      <c r="AB38" s="19"/>
      <c r="AC38" s="4"/>
      <c r="AD38" s="4"/>
    </row>
    <row r="39" spans="1:30" ht="15.75" thickBot="1" x14ac:dyDescent="0.3">
      <c r="A39" s="4"/>
      <c r="B39" s="4"/>
      <c r="C39" s="274" t="s">
        <v>143</v>
      </c>
      <c r="D39" s="275"/>
      <c r="E39" s="126">
        <v>5</v>
      </c>
      <c r="F39" s="117">
        <f>F43*0.05</f>
        <v>1984.8000000000002</v>
      </c>
      <c r="G39" s="117">
        <f t="shared" si="19"/>
        <v>992</v>
      </c>
      <c r="H39" s="95">
        <f>F39*0.9</f>
        <v>1786.3200000000002</v>
      </c>
      <c r="I39" s="96">
        <f>Y32</f>
        <v>921</v>
      </c>
      <c r="J39" s="97">
        <f>H39/I39</f>
        <v>1.9395439739413682</v>
      </c>
      <c r="K39" s="98">
        <f>F39*0.1</f>
        <v>198.48000000000002</v>
      </c>
      <c r="L39" s="99">
        <f>W32</f>
        <v>71</v>
      </c>
      <c r="M39" s="111">
        <f>K39/L39</f>
        <v>2.7954929577464793</v>
      </c>
      <c r="N39" s="23"/>
      <c r="O39" s="4"/>
      <c r="P39" s="4"/>
      <c r="Q39" s="4"/>
      <c r="R39" s="4"/>
      <c r="S39" s="4"/>
      <c r="T39" s="4"/>
      <c r="U39" s="4"/>
      <c r="V39" s="4"/>
      <c r="W39" s="19"/>
      <c r="X39" s="19"/>
      <c r="Y39" s="19"/>
      <c r="Z39" s="19"/>
      <c r="AA39" s="19"/>
      <c r="AB39" s="19"/>
      <c r="AC39" s="4"/>
      <c r="AD39" s="4"/>
    </row>
    <row r="40" spans="1:30" ht="15.75" thickBot="1" x14ac:dyDescent="0.3">
      <c r="A40" s="4"/>
      <c r="B40" s="4"/>
      <c r="C40" s="71" t="s">
        <v>116</v>
      </c>
      <c r="D40" s="72"/>
      <c r="E40" s="127">
        <v>15</v>
      </c>
      <c r="F40" s="118">
        <f>F43*0.15</f>
        <v>5954.4</v>
      </c>
      <c r="G40" s="119"/>
      <c r="H40" s="100"/>
      <c r="I40" s="101"/>
      <c r="J40" s="102"/>
      <c r="K40" s="103"/>
      <c r="L40" s="104"/>
      <c r="M40" s="128"/>
      <c r="N40" s="23"/>
      <c r="O40" s="4"/>
      <c r="P40" s="4"/>
      <c r="Q40" s="4"/>
      <c r="R40" s="4"/>
      <c r="S40" s="4"/>
      <c r="T40" s="4"/>
      <c r="U40" s="4"/>
      <c r="V40" s="4"/>
      <c r="W40" s="19"/>
      <c r="X40" s="19"/>
      <c r="Y40" s="19"/>
      <c r="Z40" s="19"/>
      <c r="AA40" s="19"/>
      <c r="AB40" s="19"/>
      <c r="AC40" s="4"/>
      <c r="AD40" s="4"/>
    </row>
    <row r="41" spans="1:30" ht="15.75" thickBot="1" x14ac:dyDescent="0.3">
      <c r="A41" s="4"/>
      <c r="B41" s="4"/>
      <c r="C41" s="27" t="s">
        <v>114</v>
      </c>
      <c r="D41" s="28"/>
      <c r="E41" s="129">
        <f>SUM(E36:E40)</f>
        <v>100</v>
      </c>
      <c r="F41" s="130">
        <f>SUM(F36:F40)</f>
        <v>39696.000000000007</v>
      </c>
      <c r="G41" s="131">
        <f t="shared" ref="G41:L41" si="23">SUM(G36:G39)</f>
        <v>4395.1399999999994</v>
      </c>
      <c r="H41" s="130">
        <f t="shared" si="23"/>
        <v>30367.440000000002</v>
      </c>
      <c r="I41" s="132">
        <f t="shared" si="23"/>
        <v>3994.47</v>
      </c>
      <c r="J41" s="133">
        <f>SUM(J36:J39)</f>
        <v>34.043634442999064</v>
      </c>
      <c r="K41" s="133">
        <f t="shared" si="23"/>
        <v>3374.1600000000003</v>
      </c>
      <c r="L41" s="133">
        <f t="shared" si="23"/>
        <v>400.67</v>
      </c>
      <c r="M41" s="134">
        <f>SUM(M36:M38)</f>
        <v>29.756055370762155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5.75" thickBot="1" x14ac:dyDescent="0.3">
      <c r="A42" s="4"/>
      <c r="B42" s="4"/>
      <c r="C42" s="4"/>
      <c r="D42" s="4"/>
      <c r="E42" s="4"/>
      <c r="F42" s="2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thickBot="1" x14ac:dyDescent="0.3">
      <c r="A43" s="4"/>
      <c r="B43" s="4"/>
      <c r="C43" s="281" t="s">
        <v>115</v>
      </c>
      <c r="D43" s="282"/>
      <c r="E43" s="135"/>
      <c r="F43" s="29">
        <v>39696</v>
      </c>
      <c r="G43" s="25"/>
      <c r="H43" s="25"/>
      <c r="I43" s="25"/>
      <c r="J43" s="25"/>
      <c r="K43" s="25"/>
      <c r="L43" s="25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25">
      <c r="A44" s="4"/>
      <c r="B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25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25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9" spans="8:8" x14ac:dyDescent="0.25">
      <c r="H49" s="161"/>
    </row>
  </sheetData>
  <sortState xmlns:xlrd2="http://schemas.microsoft.com/office/spreadsheetml/2017/richdata2" ref="B5:AD30">
    <sortCondition descending="1" ref="AD5:AD30"/>
  </sortState>
  <mergeCells count="9">
    <mergeCell ref="C39:D39"/>
    <mergeCell ref="C38:D38"/>
    <mergeCell ref="W3:AB3"/>
    <mergeCell ref="C43:D43"/>
    <mergeCell ref="K3:P3"/>
    <mergeCell ref="Q3:V3"/>
    <mergeCell ref="E3:J3"/>
    <mergeCell ref="C36:D36"/>
    <mergeCell ref="C37:D37"/>
  </mergeCells>
  <pageMargins left="0.7" right="0.7" top="0.75" bottom="0.75" header="0.3" footer="0.3"/>
  <pageSetup paperSize="9" scale="87" orientation="portrait" horizontalDpi="300" verticalDpi="3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72"/>
  <sheetViews>
    <sheetView topLeftCell="A220" zoomScaleNormal="100" workbookViewId="0">
      <selection activeCell="A6" sqref="A6"/>
    </sheetView>
  </sheetViews>
  <sheetFormatPr defaultRowHeight="15" x14ac:dyDescent="0.25"/>
  <cols>
    <col min="1" max="1" width="14.28515625" style="241" bestFit="1" customWidth="1"/>
    <col min="2" max="2" width="18.28515625" style="241" bestFit="1" customWidth="1"/>
    <col min="3" max="3" width="5.140625" style="209" bestFit="1" customWidth="1"/>
    <col min="4" max="4" width="12.28515625" style="209" hidden="1" customWidth="1"/>
    <col min="5" max="5" width="9" style="242" bestFit="1" customWidth="1"/>
    <col min="6" max="6" width="7.7109375" style="243" bestFit="1" customWidth="1"/>
    <col min="7" max="7" width="7.7109375" style="243" customWidth="1"/>
    <col min="8" max="8" width="7.7109375" style="242" customWidth="1"/>
    <col min="9" max="16384" width="9.140625" style="209"/>
  </cols>
  <sheetData>
    <row r="2" spans="1:8" ht="108.75" customHeight="1" thickBot="1" x14ac:dyDescent="0.3">
      <c r="A2" s="304"/>
      <c r="B2" s="305"/>
      <c r="C2" s="305"/>
      <c r="D2" s="306"/>
      <c r="E2" s="205" t="s">
        <v>46</v>
      </c>
      <c r="F2" s="206" t="s">
        <v>42</v>
      </c>
      <c r="G2" s="207" t="s">
        <v>129</v>
      </c>
      <c r="H2" s="208" t="s">
        <v>106</v>
      </c>
    </row>
    <row r="3" spans="1:8" ht="15.75" thickBot="1" x14ac:dyDescent="0.3">
      <c r="A3" s="307" t="s">
        <v>26</v>
      </c>
      <c r="B3" s="308"/>
      <c r="C3" s="308"/>
      <c r="D3" s="308"/>
      <c r="E3" s="308"/>
      <c r="F3" s="308"/>
      <c r="G3" s="308"/>
      <c r="H3" s="309"/>
    </row>
    <row r="4" spans="1:8" ht="15.75" thickBot="1" x14ac:dyDescent="0.3">
      <c r="A4" s="3"/>
      <c r="B4" s="3"/>
      <c r="C4" s="3"/>
      <c r="D4" s="210"/>
      <c r="E4" s="191"/>
      <c r="F4" s="191"/>
      <c r="G4" s="191"/>
      <c r="H4" s="191"/>
    </row>
    <row r="5" spans="1:8" ht="15.75" thickBot="1" x14ac:dyDescent="0.3">
      <c r="A5" s="301" t="s">
        <v>108</v>
      </c>
      <c r="B5" s="302"/>
      <c r="C5" s="302"/>
      <c r="D5" s="303"/>
      <c r="E5" s="211">
        <f>SUM(E4)</f>
        <v>0</v>
      </c>
      <c r="F5" s="212">
        <f>SUM(F4)</f>
        <v>0</v>
      </c>
      <c r="G5" s="213">
        <f>SUM(G4)</f>
        <v>0</v>
      </c>
      <c r="H5" s="214">
        <f>SUM(H4)</f>
        <v>0</v>
      </c>
    </row>
    <row r="6" spans="1:8" x14ac:dyDescent="0.25">
      <c r="A6" s="181" t="s">
        <v>309</v>
      </c>
      <c r="B6" s="181" t="s">
        <v>244</v>
      </c>
      <c r="C6" s="182" t="s">
        <v>10</v>
      </c>
      <c r="D6" s="215"/>
      <c r="E6" s="191"/>
      <c r="F6" s="191"/>
      <c r="G6" s="191"/>
      <c r="H6" s="216">
        <v>23</v>
      </c>
    </row>
    <row r="7" spans="1:8" x14ac:dyDescent="0.25">
      <c r="A7" s="181" t="s">
        <v>436</v>
      </c>
      <c r="B7" s="181" t="s">
        <v>395</v>
      </c>
      <c r="C7" s="182" t="s">
        <v>22</v>
      </c>
      <c r="D7" s="40"/>
      <c r="E7" s="191"/>
      <c r="F7" s="191"/>
      <c r="G7" s="191"/>
      <c r="H7" s="216">
        <v>15</v>
      </c>
    </row>
    <row r="8" spans="1:8" x14ac:dyDescent="0.25">
      <c r="A8" s="181" t="s">
        <v>304</v>
      </c>
      <c r="B8" s="181" t="s">
        <v>305</v>
      </c>
      <c r="C8" s="182" t="s">
        <v>22</v>
      </c>
      <c r="D8" s="40"/>
      <c r="E8" s="191"/>
      <c r="F8" s="191"/>
      <c r="G8" s="191"/>
      <c r="H8" s="216">
        <v>10</v>
      </c>
    </row>
    <row r="9" spans="1:8" x14ac:dyDescent="0.25">
      <c r="A9" s="181" t="s">
        <v>306</v>
      </c>
      <c r="B9" s="181" t="s">
        <v>307</v>
      </c>
      <c r="C9" s="182" t="s">
        <v>320</v>
      </c>
      <c r="D9" s="40"/>
      <c r="E9" s="191"/>
      <c r="F9" s="191"/>
      <c r="G9" s="191"/>
      <c r="H9" s="216">
        <v>1</v>
      </c>
    </row>
    <row r="10" spans="1:8" x14ac:dyDescent="0.25">
      <c r="A10" s="181" t="s">
        <v>296</v>
      </c>
      <c r="B10" s="181" t="s">
        <v>297</v>
      </c>
      <c r="C10" s="182" t="s">
        <v>292</v>
      </c>
      <c r="D10" s="40"/>
      <c r="E10" s="191"/>
      <c r="F10" s="191"/>
      <c r="G10" s="191"/>
      <c r="H10" s="216">
        <v>1</v>
      </c>
    </row>
    <row r="11" spans="1:8" x14ac:dyDescent="0.25">
      <c r="A11" s="181" t="s">
        <v>298</v>
      </c>
      <c r="B11" s="181" t="s">
        <v>299</v>
      </c>
      <c r="C11" s="182" t="s">
        <v>300</v>
      </c>
      <c r="D11" s="40"/>
      <c r="E11" s="191"/>
      <c r="F11" s="191"/>
      <c r="G11" s="191"/>
      <c r="H11" s="216">
        <v>1</v>
      </c>
    </row>
    <row r="12" spans="1:8" x14ac:dyDescent="0.25">
      <c r="A12" s="181" t="s">
        <v>290</v>
      </c>
      <c r="B12" s="181" t="s">
        <v>291</v>
      </c>
      <c r="C12" s="182" t="s">
        <v>292</v>
      </c>
      <c r="D12" s="40"/>
      <c r="E12" s="191"/>
      <c r="F12" s="191"/>
      <c r="G12" s="191"/>
      <c r="H12" s="216">
        <v>1</v>
      </c>
    </row>
    <row r="13" spans="1:8" x14ac:dyDescent="0.25">
      <c r="A13" s="181" t="s">
        <v>301</v>
      </c>
      <c r="B13" s="181" t="s">
        <v>302</v>
      </c>
      <c r="C13" s="182" t="s">
        <v>300</v>
      </c>
      <c r="D13" s="40"/>
      <c r="E13" s="191"/>
      <c r="F13" s="191"/>
      <c r="G13" s="191"/>
      <c r="H13" s="216">
        <v>1</v>
      </c>
    </row>
    <row r="14" spans="1:8" x14ac:dyDescent="0.25">
      <c r="A14" s="181" t="s">
        <v>293</v>
      </c>
      <c r="B14" s="181" t="s">
        <v>294</v>
      </c>
      <c r="C14" s="182" t="s">
        <v>292</v>
      </c>
      <c r="D14" s="40"/>
      <c r="E14" s="191"/>
      <c r="F14" s="191"/>
      <c r="G14" s="191"/>
      <c r="H14" s="216">
        <v>1</v>
      </c>
    </row>
    <row r="15" spans="1:8" x14ac:dyDescent="0.25">
      <c r="A15" s="181" t="s">
        <v>295</v>
      </c>
      <c r="B15" s="181" t="s">
        <v>76</v>
      </c>
      <c r="C15" s="182" t="s">
        <v>300</v>
      </c>
      <c r="D15" s="40"/>
      <c r="E15" s="191"/>
      <c r="F15" s="191"/>
      <c r="G15" s="191"/>
      <c r="H15" s="216">
        <v>1</v>
      </c>
    </row>
    <row r="16" spans="1:8" x14ac:dyDescent="0.25">
      <c r="A16" s="181" t="s">
        <v>303</v>
      </c>
      <c r="B16" s="181" t="s">
        <v>79</v>
      </c>
      <c r="C16" s="182" t="s">
        <v>300</v>
      </c>
      <c r="D16" s="40"/>
      <c r="E16" s="191"/>
      <c r="F16" s="191"/>
      <c r="G16" s="191"/>
      <c r="H16" s="216">
        <v>1</v>
      </c>
    </row>
    <row r="17" spans="1:9" x14ac:dyDescent="0.25">
      <c r="A17" s="181" t="s">
        <v>437</v>
      </c>
      <c r="B17" s="181" t="s">
        <v>438</v>
      </c>
      <c r="C17" s="182" t="s">
        <v>320</v>
      </c>
      <c r="D17" s="40"/>
      <c r="E17" s="191"/>
      <c r="F17" s="191"/>
      <c r="G17" s="191"/>
      <c r="H17" s="216">
        <v>1</v>
      </c>
    </row>
    <row r="18" spans="1:9" x14ac:dyDescent="0.25">
      <c r="A18" s="181" t="s">
        <v>437</v>
      </c>
      <c r="B18" s="181" t="s">
        <v>302</v>
      </c>
      <c r="C18" s="182" t="s">
        <v>292</v>
      </c>
      <c r="D18" s="40"/>
      <c r="E18" s="191"/>
      <c r="F18" s="191"/>
      <c r="G18" s="191"/>
      <c r="H18" s="216">
        <v>1</v>
      </c>
    </row>
    <row r="19" spans="1:9" ht="15.75" thickBot="1" x14ac:dyDescent="0.3">
      <c r="A19" s="181" t="s">
        <v>301</v>
      </c>
      <c r="B19" s="181" t="s">
        <v>310</v>
      </c>
      <c r="C19" s="182" t="s">
        <v>311</v>
      </c>
      <c r="D19" s="40"/>
      <c r="E19" s="191"/>
      <c r="F19" s="191"/>
      <c r="G19" s="191"/>
      <c r="H19" s="216">
        <v>1</v>
      </c>
    </row>
    <row r="20" spans="1:9" ht="15.75" thickBot="1" x14ac:dyDescent="0.3">
      <c r="A20" s="298" t="s">
        <v>45</v>
      </c>
      <c r="B20" s="299"/>
      <c r="C20" s="299"/>
      <c r="D20" s="299"/>
      <c r="E20" s="211">
        <f>SUM(E6:E19)</f>
        <v>0</v>
      </c>
      <c r="F20" s="212">
        <f>SUM(F6:F19)</f>
        <v>0</v>
      </c>
      <c r="G20" s="213">
        <f>SUM(G6:G19)</f>
        <v>0</v>
      </c>
      <c r="H20" s="214">
        <f>SUM(H6:H19)</f>
        <v>59</v>
      </c>
    </row>
    <row r="21" spans="1:9" ht="15.75" thickBot="1" x14ac:dyDescent="0.3">
      <c r="A21" s="217"/>
      <c r="B21" s="217"/>
      <c r="C21" s="217"/>
      <c r="D21" s="217"/>
      <c r="E21" s="218"/>
      <c r="F21" s="218"/>
      <c r="G21" s="218"/>
      <c r="H21" s="218"/>
    </row>
    <row r="22" spans="1:9" ht="15.75" thickBot="1" x14ac:dyDescent="0.3">
      <c r="A22" s="307" t="s">
        <v>1</v>
      </c>
      <c r="B22" s="308"/>
      <c r="C22" s="308"/>
      <c r="D22" s="308"/>
      <c r="E22" s="308"/>
      <c r="F22" s="308"/>
      <c r="G22" s="308"/>
      <c r="H22" s="309"/>
    </row>
    <row r="23" spans="1:9" x14ac:dyDescent="0.25">
      <c r="A23" s="183" t="s">
        <v>167</v>
      </c>
      <c r="B23" s="183" t="s">
        <v>96</v>
      </c>
      <c r="C23" s="184" t="s">
        <v>0</v>
      </c>
      <c r="D23" s="3"/>
      <c r="E23" s="191">
        <v>2</v>
      </c>
      <c r="F23" s="191">
        <v>28.67</v>
      </c>
      <c r="G23" s="191">
        <v>5</v>
      </c>
      <c r="H23" s="191"/>
    </row>
    <row r="24" spans="1:9" x14ac:dyDescent="0.25">
      <c r="A24" s="183" t="s">
        <v>175</v>
      </c>
      <c r="B24" s="183" t="s">
        <v>98</v>
      </c>
      <c r="C24" s="184" t="s">
        <v>103</v>
      </c>
      <c r="D24" s="3"/>
      <c r="E24" s="191">
        <v>19.5</v>
      </c>
      <c r="F24" s="191"/>
      <c r="G24" s="191">
        <v>2</v>
      </c>
      <c r="H24" s="191"/>
    </row>
    <row r="25" spans="1:9" x14ac:dyDescent="0.25">
      <c r="A25" s="183" t="s">
        <v>152</v>
      </c>
      <c r="B25" s="183" t="s">
        <v>97</v>
      </c>
      <c r="C25" s="184" t="s">
        <v>103</v>
      </c>
      <c r="D25" s="3"/>
      <c r="E25" s="191">
        <v>11</v>
      </c>
      <c r="F25" s="191">
        <v>12.5</v>
      </c>
      <c r="G25" s="191">
        <v>2</v>
      </c>
      <c r="H25" s="191"/>
    </row>
    <row r="26" spans="1:9" x14ac:dyDescent="0.25">
      <c r="A26" s="183" t="s">
        <v>150</v>
      </c>
      <c r="B26" s="183" t="s">
        <v>174</v>
      </c>
      <c r="C26" s="184" t="s">
        <v>103</v>
      </c>
      <c r="D26" s="3"/>
      <c r="E26" s="191">
        <v>6.5</v>
      </c>
      <c r="F26" s="191">
        <v>2</v>
      </c>
      <c r="G26" s="191"/>
      <c r="H26" s="191"/>
    </row>
    <row r="27" spans="1:9" x14ac:dyDescent="0.25">
      <c r="A27" s="185" t="s">
        <v>150</v>
      </c>
      <c r="B27" s="185" t="s">
        <v>151</v>
      </c>
      <c r="C27" s="186" t="s">
        <v>0</v>
      </c>
      <c r="D27" s="3"/>
      <c r="E27" s="191"/>
      <c r="F27" s="191"/>
      <c r="G27" s="191">
        <v>15</v>
      </c>
      <c r="H27" s="191"/>
    </row>
    <row r="28" spans="1:9" x14ac:dyDescent="0.25">
      <c r="A28" s="183" t="s">
        <v>164</v>
      </c>
      <c r="B28" s="183" t="s">
        <v>81</v>
      </c>
      <c r="C28" s="184" t="s">
        <v>0</v>
      </c>
      <c r="D28" s="3"/>
      <c r="E28" s="172">
        <v>4</v>
      </c>
      <c r="F28" s="172"/>
      <c r="G28" s="172">
        <v>7</v>
      </c>
      <c r="H28" s="168"/>
      <c r="I28" s="209" t="s">
        <v>523</v>
      </c>
    </row>
    <row r="29" spans="1:9" ht="15.75" thickBot="1" x14ac:dyDescent="0.3">
      <c r="A29" s="183" t="s">
        <v>163</v>
      </c>
      <c r="B29" s="183" t="s">
        <v>78</v>
      </c>
      <c r="C29" s="184" t="s">
        <v>0</v>
      </c>
      <c r="D29" s="189"/>
      <c r="E29" s="172">
        <v>14</v>
      </c>
      <c r="F29" s="172"/>
      <c r="G29" s="172">
        <v>2</v>
      </c>
      <c r="H29" s="168"/>
      <c r="I29" s="209" t="s">
        <v>523</v>
      </c>
    </row>
    <row r="30" spans="1:9" ht="15.75" thickBot="1" x14ac:dyDescent="0.3">
      <c r="A30" s="301" t="s">
        <v>107</v>
      </c>
      <c r="B30" s="302"/>
      <c r="C30" s="302"/>
      <c r="D30" s="303"/>
      <c r="E30" s="211">
        <f>SUM(E23:E29)</f>
        <v>57</v>
      </c>
      <c r="F30" s="212">
        <f>SUM(F23:F29)</f>
        <v>43.17</v>
      </c>
      <c r="G30" s="213">
        <f>SUM(G23:G29)</f>
        <v>33</v>
      </c>
      <c r="H30" s="214">
        <f>SUM(H23:H29)</f>
        <v>0</v>
      </c>
    </row>
    <row r="31" spans="1:9" x14ac:dyDescent="0.25">
      <c r="A31" s="183" t="s">
        <v>153</v>
      </c>
      <c r="B31" s="183" t="s">
        <v>123</v>
      </c>
      <c r="C31" s="184" t="s">
        <v>16</v>
      </c>
      <c r="D31" s="190"/>
      <c r="E31" s="191">
        <v>13</v>
      </c>
      <c r="F31" s="191">
        <v>1</v>
      </c>
      <c r="G31" s="191">
        <v>12</v>
      </c>
      <c r="H31" s="191"/>
      <c r="I31" s="191"/>
    </row>
    <row r="32" spans="1:9" x14ac:dyDescent="0.25">
      <c r="A32" s="270" t="s">
        <v>413</v>
      </c>
      <c r="B32" s="270" t="s">
        <v>414</v>
      </c>
      <c r="C32" s="270" t="s">
        <v>22</v>
      </c>
      <c r="D32" s="271"/>
      <c r="E32" s="251"/>
      <c r="F32" s="251">
        <v>1</v>
      </c>
      <c r="G32" s="251">
        <v>3</v>
      </c>
      <c r="H32" s="251"/>
      <c r="I32" s="251" t="s">
        <v>530</v>
      </c>
    </row>
    <row r="33" spans="1:9" x14ac:dyDescent="0.25">
      <c r="A33" s="183" t="s">
        <v>166</v>
      </c>
      <c r="B33" s="183" t="s">
        <v>88</v>
      </c>
      <c r="C33" s="184" t="s">
        <v>10</v>
      </c>
      <c r="D33" s="188"/>
      <c r="E33" s="191">
        <v>1</v>
      </c>
      <c r="F33" s="191"/>
      <c r="G33" s="191">
        <v>1</v>
      </c>
      <c r="H33" s="191"/>
      <c r="I33" s="191"/>
    </row>
    <row r="34" spans="1:9" x14ac:dyDescent="0.25">
      <c r="A34" s="183" t="s">
        <v>162</v>
      </c>
      <c r="B34" s="183" t="s">
        <v>105</v>
      </c>
      <c r="C34" s="184" t="s">
        <v>10</v>
      </c>
      <c r="D34" s="188"/>
      <c r="E34" s="191">
        <v>3</v>
      </c>
      <c r="F34" s="191">
        <v>1</v>
      </c>
      <c r="G34" s="191">
        <v>1</v>
      </c>
      <c r="H34" s="191"/>
      <c r="I34" s="191"/>
    </row>
    <row r="35" spans="1:9" x14ac:dyDescent="0.25">
      <c r="A35" s="183" t="s">
        <v>155</v>
      </c>
      <c r="B35" s="183" t="s">
        <v>85</v>
      </c>
      <c r="C35" s="184" t="s">
        <v>10</v>
      </c>
      <c r="D35" s="192"/>
      <c r="E35" s="191">
        <v>12</v>
      </c>
      <c r="F35" s="191"/>
      <c r="G35" s="191"/>
      <c r="H35" s="191"/>
      <c r="I35" s="191"/>
    </row>
    <row r="36" spans="1:9" x14ac:dyDescent="0.25">
      <c r="A36" s="183" t="s">
        <v>165</v>
      </c>
      <c r="B36" s="183" t="s">
        <v>92</v>
      </c>
      <c r="C36" s="184" t="s">
        <v>10</v>
      </c>
      <c r="D36" s="188"/>
      <c r="E36" s="191">
        <v>5</v>
      </c>
      <c r="F36" s="191">
        <v>8.33</v>
      </c>
      <c r="G36" s="191"/>
      <c r="H36" s="191"/>
      <c r="I36" s="191"/>
    </row>
    <row r="37" spans="1:9" x14ac:dyDescent="0.25">
      <c r="A37" s="183" t="s">
        <v>160</v>
      </c>
      <c r="B37" s="183" t="s">
        <v>89</v>
      </c>
      <c r="C37" s="184" t="s">
        <v>10</v>
      </c>
      <c r="D37" s="188"/>
      <c r="E37" s="191">
        <v>25</v>
      </c>
      <c r="F37" s="191"/>
      <c r="G37" s="191"/>
      <c r="H37" s="191"/>
      <c r="I37" s="191"/>
    </row>
    <row r="38" spans="1:9" x14ac:dyDescent="0.25">
      <c r="A38" s="183" t="s">
        <v>288</v>
      </c>
      <c r="B38" s="183" t="s">
        <v>79</v>
      </c>
      <c r="C38" s="184" t="s">
        <v>16</v>
      </c>
      <c r="D38" s="188"/>
      <c r="E38" s="191">
        <v>5</v>
      </c>
      <c r="F38" s="191">
        <v>38.33</v>
      </c>
      <c r="G38" s="191">
        <v>50</v>
      </c>
      <c r="H38" s="191"/>
      <c r="I38" s="191"/>
    </row>
    <row r="39" spans="1:9" x14ac:dyDescent="0.25">
      <c r="A39" s="183" t="s">
        <v>154</v>
      </c>
      <c r="B39" s="183" t="s">
        <v>95</v>
      </c>
      <c r="C39" s="184" t="s">
        <v>10</v>
      </c>
      <c r="D39" s="188"/>
      <c r="E39" s="191">
        <v>5</v>
      </c>
      <c r="F39" s="191"/>
      <c r="G39" s="191"/>
      <c r="H39" s="191"/>
      <c r="I39" s="191"/>
    </row>
    <row r="40" spans="1:9" x14ac:dyDescent="0.25">
      <c r="A40" s="183" t="s">
        <v>172</v>
      </c>
      <c r="B40" s="183" t="s">
        <v>124</v>
      </c>
      <c r="C40" s="184" t="s">
        <v>21</v>
      </c>
      <c r="D40" s="188"/>
      <c r="E40" s="191">
        <v>14</v>
      </c>
      <c r="F40" s="191"/>
      <c r="G40" s="191"/>
      <c r="H40" s="191"/>
      <c r="I40" s="191"/>
    </row>
    <row r="41" spans="1:9" x14ac:dyDescent="0.25">
      <c r="A41" s="185" t="s">
        <v>152</v>
      </c>
      <c r="B41" s="185" t="s">
        <v>169</v>
      </c>
      <c r="C41" s="185" t="s">
        <v>28</v>
      </c>
      <c r="D41" s="188"/>
      <c r="E41" s="191"/>
      <c r="F41" s="191">
        <v>7.5</v>
      </c>
      <c r="G41" s="191">
        <v>15</v>
      </c>
      <c r="H41" s="191"/>
      <c r="I41" s="191"/>
    </row>
    <row r="42" spans="1:9" x14ac:dyDescent="0.25">
      <c r="A42" s="183" t="s">
        <v>161</v>
      </c>
      <c r="B42" s="183" t="s">
        <v>93</v>
      </c>
      <c r="C42" s="184" t="s">
        <v>10</v>
      </c>
      <c r="D42" s="188"/>
      <c r="E42" s="191">
        <v>5</v>
      </c>
      <c r="F42" s="191"/>
      <c r="G42" s="191">
        <v>20</v>
      </c>
      <c r="H42" s="191"/>
      <c r="I42" s="191"/>
    </row>
    <row r="43" spans="1:9" x14ac:dyDescent="0.25">
      <c r="A43" s="183" t="s">
        <v>156</v>
      </c>
      <c r="B43" s="183" t="s">
        <v>157</v>
      </c>
      <c r="C43" s="184" t="s">
        <v>16</v>
      </c>
      <c r="D43" s="190"/>
      <c r="E43" s="191">
        <v>50</v>
      </c>
      <c r="F43" s="191">
        <v>90</v>
      </c>
      <c r="G43" s="191">
        <v>15</v>
      </c>
      <c r="H43" s="191"/>
      <c r="I43" s="191"/>
    </row>
    <row r="44" spans="1:9" x14ac:dyDescent="0.25">
      <c r="A44" s="185" t="s">
        <v>415</v>
      </c>
      <c r="B44" s="185" t="s">
        <v>105</v>
      </c>
      <c r="C44" s="185" t="s">
        <v>22</v>
      </c>
      <c r="D44" s="190"/>
      <c r="E44" s="191"/>
      <c r="F44" s="191"/>
      <c r="G44" s="191">
        <v>30</v>
      </c>
      <c r="H44" s="191"/>
      <c r="I44" s="191"/>
    </row>
    <row r="45" spans="1:9" x14ac:dyDescent="0.25">
      <c r="A45" s="183" t="s">
        <v>168</v>
      </c>
      <c r="B45" s="183" t="s">
        <v>130</v>
      </c>
      <c r="C45" s="184" t="s">
        <v>21</v>
      </c>
      <c r="D45" s="192"/>
      <c r="E45" s="191">
        <v>39</v>
      </c>
      <c r="F45" s="191">
        <v>10</v>
      </c>
      <c r="G45" s="191">
        <v>25</v>
      </c>
      <c r="H45" s="191"/>
      <c r="I45" s="191"/>
    </row>
    <row r="46" spans="1:9" x14ac:dyDescent="0.25">
      <c r="A46" s="185" t="s">
        <v>170</v>
      </c>
      <c r="B46" s="185" t="s">
        <v>171</v>
      </c>
      <c r="C46" s="185" t="s">
        <v>28</v>
      </c>
      <c r="D46" s="192"/>
      <c r="E46" s="191"/>
      <c r="F46" s="191">
        <v>10</v>
      </c>
      <c r="G46" s="191">
        <v>25</v>
      </c>
      <c r="H46" s="191"/>
      <c r="I46" s="191"/>
    </row>
    <row r="47" spans="1:9" x14ac:dyDescent="0.25">
      <c r="A47" s="183" t="s">
        <v>173</v>
      </c>
      <c r="B47" s="183" t="s">
        <v>99</v>
      </c>
      <c r="C47" s="184" t="s">
        <v>15</v>
      </c>
      <c r="D47" s="190"/>
      <c r="E47" s="191">
        <v>67</v>
      </c>
      <c r="F47" s="191">
        <v>12.5</v>
      </c>
      <c r="G47" s="191">
        <v>25</v>
      </c>
      <c r="H47" s="191"/>
      <c r="I47" s="191"/>
    </row>
    <row r="48" spans="1:9" x14ac:dyDescent="0.25">
      <c r="A48" s="183" t="s">
        <v>158</v>
      </c>
      <c r="B48" s="183" t="s">
        <v>159</v>
      </c>
      <c r="C48" s="184" t="s">
        <v>10</v>
      </c>
      <c r="D48" s="188"/>
      <c r="E48" s="191">
        <v>9</v>
      </c>
      <c r="F48" s="191"/>
      <c r="G48" s="191">
        <v>7</v>
      </c>
      <c r="H48" s="191"/>
      <c r="I48" s="191"/>
    </row>
    <row r="49" spans="1:11" x14ac:dyDescent="0.25">
      <c r="A49" s="187" t="s">
        <v>481</v>
      </c>
      <c r="B49" s="187" t="s">
        <v>482</v>
      </c>
      <c r="C49" s="188" t="s">
        <v>28</v>
      </c>
      <c r="D49" s="188"/>
      <c r="E49" s="191"/>
      <c r="F49" s="191">
        <v>7.5</v>
      </c>
      <c r="G49" s="191"/>
      <c r="H49" s="191"/>
      <c r="I49" s="191"/>
    </row>
    <row r="50" spans="1:11" x14ac:dyDescent="0.25">
      <c r="A50" s="187" t="s">
        <v>483</v>
      </c>
      <c r="B50" s="187" t="s">
        <v>484</v>
      </c>
      <c r="C50" s="188" t="s">
        <v>28</v>
      </c>
      <c r="D50" s="188"/>
      <c r="E50" s="191"/>
      <c r="F50" s="191">
        <v>12.5</v>
      </c>
      <c r="G50" s="191"/>
      <c r="H50" s="191"/>
      <c r="I50" s="191"/>
    </row>
    <row r="51" spans="1:11" ht="15.75" thickBot="1" x14ac:dyDescent="0.3">
      <c r="A51" s="259" t="s">
        <v>485</v>
      </c>
      <c r="B51" s="259" t="s">
        <v>486</v>
      </c>
      <c r="C51" s="192" t="s">
        <v>22</v>
      </c>
      <c r="D51" s="192"/>
      <c r="E51" s="251"/>
      <c r="F51" s="251">
        <v>8.33</v>
      </c>
      <c r="G51" s="251"/>
      <c r="H51" s="251"/>
      <c r="I51" s="251" t="s">
        <v>530</v>
      </c>
    </row>
    <row r="52" spans="1:11" ht="15.75" thickBot="1" x14ac:dyDescent="0.3">
      <c r="A52" s="298" t="s">
        <v>45</v>
      </c>
      <c r="B52" s="299"/>
      <c r="C52" s="299"/>
      <c r="D52" s="300"/>
      <c r="E52" s="211">
        <f>SUM(E31:E51)</f>
        <v>253</v>
      </c>
      <c r="F52" s="212">
        <f>SUM(F31:F51)-F32-F51</f>
        <v>198.66</v>
      </c>
      <c r="G52" s="213">
        <f>SUM(G31:G51)-G32</f>
        <v>226</v>
      </c>
      <c r="H52" s="214">
        <f>SUM(H31:H51)</f>
        <v>0</v>
      </c>
      <c r="I52" s="219"/>
      <c r="J52" s="219"/>
    </row>
    <row r="53" spans="1:11" ht="15.75" thickBot="1" x14ac:dyDescent="0.3">
      <c r="A53" s="220"/>
      <c r="B53" s="220"/>
      <c r="C53" s="220"/>
      <c r="D53" s="220"/>
      <c r="E53" s="221"/>
      <c r="F53" s="221"/>
      <c r="G53" s="221"/>
      <c r="H53" s="221"/>
      <c r="I53" s="219"/>
      <c r="J53" s="219"/>
    </row>
    <row r="54" spans="1:11" ht="15.75" thickBot="1" x14ac:dyDescent="0.3">
      <c r="A54" s="307" t="s">
        <v>141</v>
      </c>
      <c r="B54" s="308"/>
      <c r="C54" s="308"/>
      <c r="D54" s="308"/>
      <c r="E54" s="308"/>
      <c r="F54" s="308"/>
      <c r="G54" s="308"/>
      <c r="H54" s="309"/>
      <c r="I54" s="219"/>
      <c r="K54" s="219"/>
    </row>
    <row r="55" spans="1:11" x14ac:dyDescent="0.25">
      <c r="A55" s="183" t="s">
        <v>205</v>
      </c>
      <c r="B55" s="183" t="s">
        <v>206</v>
      </c>
      <c r="C55" s="184" t="s">
        <v>0</v>
      </c>
      <c r="D55" s="189"/>
      <c r="E55" s="172">
        <v>6</v>
      </c>
      <c r="F55" s="172"/>
      <c r="G55" s="172">
        <v>2</v>
      </c>
      <c r="H55" s="168"/>
      <c r="I55" s="219" t="s">
        <v>515</v>
      </c>
      <c r="K55" s="219"/>
    </row>
    <row r="56" spans="1:11" x14ac:dyDescent="0.25">
      <c r="A56" s="183" t="s">
        <v>164</v>
      </c>
      <c r="B56" s="183" t="s">
        <v>81</v>
      </c>
      <c r="C56" s="184" t="s">
        <v>0</v>
      </c>
      <c r="D56" s="3"/>
      <c r="E56" s="172">
        <v>4</v>
      </c>
      <c r="F56" s="172"/>
      <c r="G56" s="172">
        <v>7</v>
      </c>
      <c r="H56" s="168"/>
      <c r="I56" s="219" t="s">
        <v>524</v>
      </c>
      <c r="K56" s="219"/>
    </row>
    <row r="57" spans="1:11" x14ac:dyDescent="0.25">
      <c r="A57" s="183" t="s">
        <v>163</v>
      </c>
      <c r="B57" s="183" t="s">
        <v>78</v>
      </c>
      <c r="C57" s="184" t="s">
        <v>0</v>
      </c>
      <c r="D57" s="189"/>
      <c r="E57" s="172">
        <v>14</v>
      </c>
      <c r="F57" s="172"/>
      <c r="G57" s="172">
        <v>2</v>
      </c>
      <c r="H57" s="168"/>
      <c r="I57" s="219" t="s">
        <v>524</v>
      </c>
      <c r="J57" s="219"/>
    </row>
    <row r="58" spans="1:11" x14ac:dyDescent="0.25">
      <c r="A58" s="183" t="s">
        <v>156</v>
      </c>
      <c r="B58" s="183" t="s">
        <v>84</v>
      </c>
      <c r="C58" s="184" t="s">
        <v>0</v>
      </c>
      <c r="D58" s="189"/>
      <c r="E58" s="172">
        <v>4</v>
      </c>
      <c r="F58" s="172">
        <v>2</v>
      </c>
      <c r="G58" s="172">
        <v>2</v>
      </c>
      <c r="H58" s="168"/>
      <c r="I58" s="219" t="s">
        <v>527</v>
      </c>
      <c r="J58" s="219"/>
    </row>
    <row r="59" spans="1:11" x14ac:dyDescent="0.25">
      <c r="A59" s="183" t="s">
        <v>278</v>
      </c>
      <c r="B59" s="183" t="s">
        <v>256</v>
      </c>
      <c r="C59" s="184" t="s">
        <v>0</v>
      </c>
      <c r="D59" s="189"/>
      <c r="E59" s="172">
        <v>5</v>
      </c>
      <c r="F59" s="172"/>
      <c r="G59" s="172">
        <v>2</v>
      </c>
      <c r="H59" s="168"/>
      <c r="I59" s="219" t="s">
        <v>526</v>
      </c>
    </row>
    <row r="60" spans="1:11" ht="15.75" thickBot="1" x14ac:dyDescent="0.3">
      <c r="A60" s="183" t="s">
        <v>184</v>
      </c>
      <c r="B60" s="183" t="s">
        <v>82</v>
      </c>
      <c r="C60" s="184" t="s">
        <v>0</v>
      </c>
      <c r="D60" s="189"/>
      <c r="E60" s="172">
        <v>19</v>
      </c>
      <c r="F60" s="172">
        <v>2</v>
      </c>
      <c r="G60" s="172">
        <v>2</v>
      </c>
      <c r="H60" s="168"/>
      <c r="I60" s="219" t="s">
        <v>528</v>
      </c>
    </row>
    <row r="61" spans="1:11" ht="15.75" thickBot="1" x14ac:dyDescent="0.3">
      <c r="A61" s="301" t="s">
        <v>107</v>
      </c>
      <c r="B61" s="302"/>
      <c r="C61" s="302"/>
      <c r="D61" s="303"/>
      <c r="E61" s="211">
        <v>0</v>
      </c>
      <c r="F61" s="212">
        <v>0</v>
      </c>
      <c r="G61" s="213">
        <v>0</v>
      </c>
      <c r="H61" s="214">
        <f>SUM(H55:H60)</f>
        <v>0</v>
      </c>
    </row>
    <row r="62" spans="1:11" ht="15.75" thickBot="1" x14ac:dyDescent="0.3">
      <c r="A62" s="3"/>
      <c r="B62" s="3"/>
      <c r="C62" s="3"/>
      <c r="D62" s="215">
        <v>38</v>
      </c>
      <c r="E62" s="191"/>
      <c r="F62" s="191"/>
      <c r="G62" s="191"/>
      <c r="H62" s="191"/>
    </row>
    <row r="63" spans="1:11" ht="15.75" thickBot="1" x14ac:dyDescent="0.3">
      <c r="A63" s="301" t="s">
        <v>45</v>
      </c>
      <c r="B63" s="302"/>
      <c r="C63" s="302"/>
      <c r="D63" s="303"/>
      <c r="E63" s="211">
        <f>SUM(E62:E62)</f>
        <v>0</v>
      </c>
      <c r="F63" s="212">
        <f>SUM(F62:F62)</f>
        <v>0</v>
      </c>
      <c r="G63" s="213"/>
      <c r="H63" s="214">
        <f>SUM(H62:H62)</f>
        <v>0</v>
      </c>
      <c r="I63" s="222"/>
    </row>
    <row r="64" spans="1:11" ht="15.75" thickBot="1" x14ac:dyDescent="0.3">
      <c r="A64" s="220"/>
      <c r="B64" s="220"/>
      <c r="C64" s="220"/>
      <c r="D64" s="220"/>
      <c r="E64" s="221"/>
      <c r="F64" s="221"/>
      <c r="G64" s="221"/>
      <c r="H64" s="221"/>
    </row>
    <row r="65" spans="1:9" ht="15.75" thickBot="1" x14ac:dyDescent="0.3">
      <c r="A65" s="223" t="s">
        <v>6</v>
      </c>
      <c r="B65" s="224"/>
      <c r="C65" s="224"/>
      <c r="D65" s="224"/>
      <c r="E65" s="225"/>
      <c r="F65" s="225"/>
      <c r="G65" s="225"/>
      <c r="H65" s="226"/>
    </row>
    <row r="66" spans="1:9" ht="15.75" thickBot="1" x14ac:dyDescent="0.3">
      <c r="A66" s="257" t="s">
        <v>487</v>
      </c>
      <c r="B66" s="257" t="s">
        <v>488</v>
      </c>
      <c r="C66" s="258" t="s">
        <v>0</v>
      </c>
      <c r="D66" s="228"/>
      <c r="E66" s="172"/>
      <c r="F66" s="172">
        <v>17</v>
      </c>
      <c r="G66" s="172"/>
      <c r="H66" s="172"/>
      <c r="I66" s="209" t="s">
        <v>519</v>
      </c>
    </row>
    <row r="67" spans="1:9" ht="15.75" thickBot="1" x14ac:dyDescent="0.3">
      <c r="A67" s="301" t="s">
        <v>108</v>
      </c>
      <c r="B67" s="302"/>
      <c r="C67" s="302"/>
      <c r="D67" s="303"/>
      <c r="E67" s="211">
        <f>SUM(E66:E66)</f>
        <v>0</v>
      </c>
      <c r="F67" s="212">
        <f>SUM(F66:F66)</f>
        <v>17</v>
      </c>
      <c r="G67" s="213">
        <f>SUM(G66:G66)</f>
        <v>0</v>
      </c>
      <c r="H67" s="214">
        <f>SUM(H66:H66)</f>
        <v>0</v>
      </c>
    </row>
    <row r="68" spans="1:9" x14ac:dyDescent="0.25">
      <c r="A68" s="185" t="s">
        <v>27</v>
      </c>
      <c r="B68" s="185" t="s">
        <v>176</v>
      </c>
      <c r="C68" s="186" t="s">
        <v>22</v>
      </c>
      <c r="D68" s="229"/>
      <c r="E68" s="172"/>
      <c r="F68" s="172">
        <v>5</v>
      </c>
      <c r="G68" s="172">
        <v>50</v>
      </c>
      <c r="H68" s="172"/>
    </row>
    <row r="69" spans="1:9" x14ac:dyDescent="0.25">
      <c r="A69" s="185" t="s">
        <v>289</v>
      </c>
      <c r="B69" s="185" t="s">
        <v>276</v>
      </c>
      <c r="C69" s="186" t="s">
        <v>16</v>
      </c>
      <c r="D69" s="229"/>
      <c r="E69" s="172"/>
      <c r="F69" s="172">
        <v>7</v>
      </c>
      <c r="G69" s="172">
        <v>1</v>
      </c>
      <c r="H69" s="172"/>
    </row>
    <row r="70" spans="1:9" ht="15.75" thickBot="1" x14ac:dyDescent="0.3">
      <c r="A70" s="248" t="s">
        <v>177</v>
      </c>
      <c r="B70" s="248" t="s">
        <v>84</v>
      </c>
      <c r="C70" s="249" t="s">
        <v>16</v>
      </c>
      <c r="D70" s="40"/>
      <c r="E70" s="250">
        <v>18</v>
      </c>
      <c r="F70" s="250">
        <v>53.33</v>
      </c>
      <c r="G70" s="250"/>
      <c r="H70" s="250"/>
      <c r="I70" s="209" t="s">
        <v>514</v>
      </c>
    </row>
    <row r="71" spans="1:9" ht="15.75" thickBot="1" x14ac:dyDescent="0.3">
      <c r="A71" s="298" t="s">
        <v>45</v>
      </c>
      <c r="B71" s="299"/>
      <c r="C71" s="299"/>
      <c r="D71" s="299"/>
      <c r="E71" s="211">
        <f>SUM(E68:E70)</f>
        <v>18</v>
      </c>
      <c r="F71" s="212">
        <f>SUM(F68:F70)</f>
        <v>65.33</v>
      </c>
      <c r="G71" s="213">
        <f>SUM(G68:G70)</f>
        <v>51</v>
      </c>
      <c r="H71" s="214">
        <f>SUM(H68:H70)</f>
        <v>0</v>
      </c>
    </row>
    <row r="72" spans="1:9" ht="15.75" thickBot="1" x14ac:dyDescent="0.3">
      <c r="A72" s="220"/>
      <c r="B72" s="220"/>
      <c r="C72" s="220"/>
      <c r="D72" s="220"/>
      <c r="E72" s="230"/>
      <c r="F72" s="230"/>
      <c r="G72" s="230"/>
      <c r="H72" s="230"/>
    </row>
    <row r="73" spans="1:9" ht="15.75" thickBot="1" x14ac:dyDescent="0.3">
      <c r="A73" s="223" t="s">
        <v>13</v>
      </c>
      <c r="B73" s="224"/>
      <c r="C73" s="224"/>
      <c r="D73" s="224"/>
      <c r="E73" s="225"/>
      <c r="F73" s="225"/>
      <c r="G73" s="225"/>
      <c r="H73" s="226"/>
    </row>
    <row r="74" spans="1:9" ht="15.75" thickBot="1" x14ac:dyDescent="0.3">
      <c r="A74" s="259" t="s">
        <v>487</v>
      </c>
      <c r="B74" s="259" t="s">
        <v>488</v>
      </c>
      <c r="C74" s="192" t="s">
        <v>0</v>
      </c>
      <c r="D74" s="260"/>
      <c r="E74" s="168"/>
      <c r="F74" s="168">
        <v>17</v>
      </c>
      <c r="G74" s="168"/>
      <c r="H74" s="168"/>
      <c r="I74" s="219" t="s">
        <v>513</v>
      </c>
    </row>
    <row r="75" spans="1:9" ht="15.75" thickBot="1" x14ac:dyDescent="0.3">
      <c r="A75" s="301" t="s">
        <v>108</v>
      </c>
      <c r="B75" s="302"/>
      <c r="C75" s="302"/>
      <c r="D75" s="303"/>
      <c r="E75" s="211">
        <f>SUM(E73:E74)</f>
        <v>0</v>
      </c>
      <c r="F75" s="212">
        <f>SUM(F74)-F74</f>
        <v>0</v>
      </c>
      <c r="G75" s="213">
        <f>SUM(G74)</f>
        <v>0</v>
      </c>
      <c r="H75" s="214">
        <f>SUM(H73:H74)</f>
        <v>0</v>
      </c>
    </row>
    <row r="76" spans="1:9" ht="15.75" thickBot="1" x14ac:dyDescent="0.3">
      <c r="A76" s="187" t="s">
        <v>487</v>
      </c>
      <c r="B76" s="187" t="s">
        <v>489</v>
      </c>
      <c r="C76" s="188" t="s">
        <v>16</v>
      </c>
      <c r="D76" s="215">
        <v>38</v>
      </c>
      <c r="E76" s="191"/>
      <c r="F76" s="191">
        <v>7.5</v>
      </c>
      <c r="G76" s="191"/>
      <c r="H76" s="191"/>
    </row>
    <row r="77" spans="1:9" ht="15.75" thickBot="1" x14ac:dyDescent="0.3">
      <c r="A77" s="301" t="s">
        <v>45</v>
      </c>
      <c r="B77" s="302"/>
      <c r="C77" s="302"/>
      <c r="D77" s="303"/>
      <c r="E77" s="211">
        <f>SUM(E76:E76)</f>
        <v>0</v>
      </c>
      <c r="F77" s="212">
        <f>SUM(F76)</f>
        <v>7.5</v>
      </c>
      <c r="G77" s="213">
        <f>SUM(G76)</f>
        <v>0</v>
      </c>
      <c r="H77" s="214">
        <f>SUM(H76:H76)</f>
        <v>0</v>
      </c>
    </row>
    <row r="78" spans="1:9" ht="15.75" thickBot="1" x14ac:dyDescent="0.3">
      <c r="A78" s="229"/>
      <c r="B78" s="229"/>
      <c r="C78" s="229"/>
      <c r="D78" s="229"/>
      <c r="E78" s="221"/>
      <c r="F78" s="221"/>
      <c r="G78" s="221"/>
      <c r="H78" s="221"/>
    </row>
    <row r="79" spans="1:9" ht="15.75" thickBot="1" x14ac:dyDescent="0.3">
      <c r="A79" s="223" t="s">
        <v>416</v>
      </c>
      <c r="B79" s="224"/>
      <c r="C79" s="224"/>
      <c r="D79" s="224"/>
      <c r="E79" s="225"/>
      <c r="F79" s="225"/>
      <c r="G79" s="225"/>
      <c r="H79" s="226"/>
    </row>
    <row r="80" spans="1:9" ht="15.75" thickBot="1" x14ac:dyDescent="0.3">
      <c r="A80" s="193"/>
      <c r="B80" s="193"/>
      <c r="C80" s="194"/>
      <c r="D80" s="228"/>
      <c r="E80" s="191"/>
      <c r="F80" s="191"/>
      <c r="G80" s="191"/>
      <c r="H80" s="191"/>
    </row>
    <row r="81" spans="1:9" ht="15.75" thickBot="1" x14ac:dyDescent="0.3">
      <c r="A81" s="301" t="s">
        <v>108</v>
      </c>
      <c r="B81" s="302"/>
      <c r="C81" s="302"/>
      <c r="D81" s="303"/>
      <c r="E81" s="211">
        <f>SUM(E79:E80)</f>
        <v>0</v>
      </c>
      <c r="F81" s="212">
        <f>SUM(F80)</f>
        <v>0</v>
      </c>
      <c r="G81" s="213">
        <f>SUM(G80)</f>
        <v>0</v>
      </c>
      <c r="H81" s="214">
        <f>SUM(H79:H80)</f>
        <v>0</v>
      </c>
    </row>
    <row r="82" spans="1:9" x14ac:dyDescent="0.25">
      <c r="A82" s="187" t="s">
        <v>490</v>
      </c>
      <c r="B82" s="187" t="s">
        <v>491</v>
      </c>
      <c r="C82" s="188" t="s">
        <v>10</v>
      </c>
      <c r="D82" s="215"/>
      <c r="E82" s="191"/>
      <c r="F82" s="191">
        <v>12.5</v>
      </c>
      <c r="G82" s="209"/>
      <c r="H82" s="191"/>
    </row>
    <row r="83" spans="1:9" ht="15.75" thickBot="1" x14ac:dyDescent="0.3">
      <c r="A83" s="185" t="s">
        <v>186</v>
      </c>
      <c r="B83" s="185" t="s">
        <v>215</v>
      </c>
      <c r="C83" s="186" t="s">
        <v>10</v>
      </c>
      <c r="D83" s="215">
        <v>38</v>
      </c>
      <c r="E83" s="191"/>
      <c r="F83" s="191">
        <v>15</v>
      </c>
      <c r="G83" s="209"/>
      <c r="H83" s="191"/>
    </row>
    <row r="84" spans="1:9" ht="15.75" thickBot="1" x14ac:dyDescent="0.3">
      <c r="A84" s="301" t="s">
        <v>45</v>
      </c>
      <c r="B84" s="302"/>
      <c r="C84" s="302"/>
      <c r="D84" s="303"/>
      <c r="E84" s="211">
        <f>SUM(E83:E83)</f>
        <v>0</v>
      </c>
      <c r="F84" s="212">
        <f>SUM(F82:F83)</f>
        <v>27.5</v>
      </c>
      <c r="G84" s="213">
        <f>SUM(G82:G83)</f>
        <v>0</v>
      </c>
      <c r="H84" s="214">
        <f>SUM(H83:H83)</f>
        <v>0</v>
      </c>
    </row>
    <row r="85" spans="1:9" ht="15.75" thickBot="1" x14ac:dyDescent="0.3">
      <c r="A85" s="229"/>
      <c r="B85" s="229"/>
      <c r="C85" s="229"/>
      <c r="D85" s="229"/>
      <c r="E85" s="221"/>
      <c r="F85" s="221"/>
      <c r="G85" s="221"/>
      <c r="H85" s="221"/>
      <c r="I85" s="14"/>
    </row>
    <row r="86" spans="1:9" ht="15.75" thickBot="1" x14ac:dyDescent="0.3">
      <c r="A86" s="223" t="s">
        <v>5</v>
      </c>
      <c r="B86" s="224"/>
      <c r="C86" s="224"/>
      <c r="D86" s="224"/>
      <c r="E86" s="225"/>
      <c r="F86" s="225"/>
      <c r="G86" s="225"/>
      <c r="H86" s="226"/>
    </row>
    <row r="87" spans="1:9" x14ac:dyDescent="0.25">
      <c r="A87" s="248" t="s">
        <v>188</v>
      </c>
      <c r="B87" s="248" t="s">
        <v>104</v>
      </c>
      <c r="C87" s="249" t="s">
        <v>103</v>
      </c>
      <c r="D87" s="215"/>
      <c r="E87" s="252">
        <v>10</v>
      </c>
      <c r="F87" s="252"/>
      <c r="G87" s="252">
        <v>2</v>
      </c>
      <c r="H87" s="252"/>
      <c r="I87" s="209" t="s">
        <v>516</v>
      </c>
    </row>
    <row r="88" spans="1:9" x14ac:dyDescent="0.25">
      <c r="A88" s="195" t="s">
        <v>199</v>
      </c>
      <c r="B88" s="195" t="s">
        <v>100</v>
      </c>
      <c r="C88" s="196" t="s">
        <v>103</v>
      </c>
      <c r="D88" s="215"/>
      <c r="E88" s="231"/>
      <c r="F88" s="231"/>
      <c r="G88" s="231">
        <v>2</v>
      </c>
      <c r="H88" s="252"/>
    </row>
    <row r="89" spans="1:9" x14ac:dyDescent="0.25">
      <c r="A89" s="183" t="s">
        <v>205</v>
      </c>
      <c r="B89" s="183" t="s">
        <v>206</v>
      </c>
      <c r="C89" s="184" t="s">
        <v>0</v>
      </c>
      <c r="D89" s="189"/>
      <c r="E89" s="172">
        <v>6</v>
      </c>
      <c r="F89" s="172"/>
      <c r="G89" s="172">
        <v>2</v>
      </c>
      <c r="H89" s="168"/>
      <c r="I89" s="209" t="s">
        <v>525</v>
      </c>
    </row>
    <row r="90" spans="1:9" ht="15.75" thickBot="1" x14ac:dyDescent="0.3">
      <c r="A90" s="183" t="s">
        <v>156</v>
      </c>
      <c r="B90" s="183" t="s">
        <v>84</v>
      </c>
      <c r="C90" s="184" t="s">
        <v>0</v>
      </c>
      <c r="D90" s="189"/>
      <c r="E90" s="172">
        <v>4</v>
      </c>
      <c r="F90" s="172">
        <v>2</v>
      </c>
      <c r="G90" s="172">
        <v>2</v>
      </c>
      <c r="H90" s="168"/>
      <c r="I90" s="209" t="s">
        <v>525</v>
      </c>
    </row>
    <row r="91" spans="1:9" ht="15.75" thickBot="1" x14ac:dyDescent="0.3">
      <c r="A91" s="301" t="s">
        <v>107</v>
      </c>
      <c r="B91" s="302"/>
      <c r="C91" s="302"/>
      <c r="D91" s="303"/>
      <c r="E91" s="211">
        <f>SUM(E87:E90)</f>
        <v>20</v>
      </c>
      <c r="F91" s="212">
        <f>SUM(F87:F90)</f>
        <v>2</v>
      </c>
      <c r="G91" s="213">
        <f>SUM(G87:G90)</f>
        <v>8</v>
      </c>
      <c r="H91" s="214">
        <f>SUM(H87:H90)</f>
        <v>0</v>
      </c>
    </row>
    <row r="92" spans="1:9" x14ac:dyDescent="0.25">
      <c r="A92" s="181" t="s">
        <v>434</v>
      </c>
      <c r="B92" s="181" t="s">
        <v>435</v>
      </c>
      <c r="C92" s="182" t="s">
        <v>300</v>
      </c>
      <c r="D92" s="215"/>
      <c r="E92" s="231"/>
      <c r="F92" s="231"/>
      <c r="G92" s="231"/>
      <c r="H92" s="231">
        <v>1</v>
      </c>
    </row>
    <row r="93" spans="1:9" x14ac:dyDescent="0.25">
      <c r="A93" s="183" t="s">
        <v>210</v>
      </c>
      <c r="B93" s="183" t="s">
        <v>128</v>
      </c>
      <c r="C93" s="184" t="s">
        <v>21</v>
      </c>
      <c r="D93" s="40"/>
      <c r="E93" s="231">
        <v>22</v>
      </c>
      <c r="F93" s="231"/>
      <c r="G93" s="231"/>
      <c r="H93" s="231"/>
    </row>
    <row r="94" spans="1:9" x14ac:dyDescent="0.25">
      <c r="A94" s="181" t="s">
        <v>430</v>
      </c>
      <c r="B94" s="181" t="s">
        <v>86</v>
      </c>
      <c r="C94" s="182" t="s">
        <v>300</v>
      </c>
      <c r="D94" s="40"/>
      <c r="E94" s="231"/>
      <c r="F94" s="231"/>
      <c r="G94" s="231"/>
      <c r="H94" s="231">
        <v>1</v>
      </c>
    </row>
    <row r="95" spans="1:9" x14ac:dyDescent="0.25">
      <c r="A95" s="183" t="s">
        <v>208</v>
      </c>
      <c r="B95" s="183" t="s">
        <v>102</v>
      </c>
      <c r="C95" s="184" t="s">
        <v>21</v>
      </c>
      <c r="D95" s="40"/>
      <c r="E95" s="231">
        <v>85</v>
      </c>
      <c r="F95" s="231">
        <v>50</v>
      </c>
      <c r="G95" s="231"/>
      <c r="H95" s="231"/>
    </row>
    <row r="96" spans="1:9" x14ac:dyDescent="0.25">
      <c r="A96" s="183" t="s">
        <v>203</v>
      </c>
      <c r="B96" s="183" t="s">
        <v>204</v>
      </c>
      <c r="C96" s="184" t="s">
        <v>16</v>
      </c>
      <c r="D96" s="40"/>
      <c r="E96" s="231">
        <v>2</v>
      </c>
      <c r="F96" s="231"/>
      <c r="G96" s="231"/>
      <c r="H96" s="231"/>
    </row>
    <row r="97" spans="1:12" x14ac:dyDescent="0.25">
      <c r="A97" s="183" t="s">
        <v>186</v>
      </c>
      <c r="B97" s="183" t="s">
        <v>87</v>
      </c>
      <c r="C97" s="184" t="s">
        <v>10</v>
      </c>
      <c r="D97" s="40"/>
      <c r="E97" s="231">
        <v>37</v>
      </c>
      <c r="F97" s="231">
        <v>55</v>
      </c>
      <c r="G97" s="231">
        <v>30</v>
      </c>
      <c r="H97" s="231"/>
    </row>
    <row r="98" spans="1:12" x14ac:dyDescent="0.25">
      <c r="A98" s="181" t="s">
        <v>431</v>
      </c>
      <c r="B98" s="181" t="s">
        <v>38</v>
      </c>
      <c r="C98" s="182" t="s">
        <v>300</v>
      </c>
      <c r="D98" s="40"/>
      <c r="E98" s="231"/>
      <c r="F98" s="231"/>
      <c r="G98" s="231"/>
      <c r="H98" s="231">
        <v>1</v>
      </c>
    </row>
    <row r="99" spans="1:12" x14ac:dyDescent="0.25">
      <c r="A99" s="181" t="s">
        <v>312</v>
      </c>
      <c r="B99" s="181" t="s">
        <v>313</v>
      </c>
      <c r="C99" s="182" t="s">
        <v>300</v>
      </c>
      <c r="D99" s="40"/>
      <c r="E99" s="231"/>
      <c r="F99" s="231"/>
      <c r="G99" s="231"/>
      <c r="H99" s="231">
        <v>1</v>
      </c>
      <c r="I99" s="14"/>
    </row>
    <row r="100" spans="1:12" x14ac:dyDescent="0.25">
      <c r="A100" s="183" t="s">
        <v>191</v>
      </c>
      <c r="B100" s="183" t="s">
        <v>192</v>
      </c>
      <c r="C100" s="184" t="s">
        <v>16</v>
      </c>
      <c r="D100" s="40"/>
      <c r="E100" s="231">
        <v>2</v>
      </c>
      <c r="F100" s="231"/>
      <c r="G100" s="231"/>
      <c r="H100" s="231">
        <v>6</v>
      </c>
      <c r="I100" s="14"/>
    </row>
    <row r="101" spans="1:12" x14ac:dyDescent="0.25">
      <c r="A101" s="183" t="s">
        <v>198</v>
      </c>
      <c r="B101" s="183" t="s">
        <v>24</v>
      </c>
      <c r="C101" s="184" t="s">
        <v>16</v>
      </c>
      <c r="D101" s="40"/>
      <c r="E101" s="231">
        <v>43</v>
      </c>
      <c r="F101" s="231">
        <v>16</v>
      </c>
      <c r="G101" s="231">
        <v>30</v>
      </c>
      <c r="H101" s="231"/>
      <c r="J101" s="14"/>
      <c r="K101" s="14"/>
      <c r="L101" s="14"/>
    </row>
    <row r="102" spans="1:12" x14ac:dyDescent="0.25">
      <c r="A102" s="183" t="s">
        <v>199</v>
      </c>
      <c r="B102" s="183" t="s">
        <v>406</v>
      </c>
      <c r="C102" s="184" t="s">
        <v>10</v>
      </c>
      <c r="D102" s="40"/>
      <c r="E102" s="231">
        <v>11</v>
      </c>
      <c r="F102" s="231">
        <v>25</v>
      </c>
      <c r="G102" s="231"/>
      <c r="H102" s="231"/>
      <c r="J102" s="14"/>
      <c r="K102" s="14"/>
      <c r="L102" s="14"/>
    </row>
    <row r="103" spans="1:12" x14ac:dyDescent="0.25">
      <c r="A103" s="181" t="s">
        <v>425</v>
      </c>
      <c r="B103" s="181" t="s">
        <v>378</v>
      </c>
      <c r="C103" s="182" t="s">
        <v>300</v>
      </c>
      <c r="D103" s="40"/>
      <c r="E103" s="231"/>
      <c r="F103" s="231"/>
      <c r="G103" s="231"/>
      <c r="H103" s="231">
        <v>1</v>
      </c>
    </row>
    <row r="104" spans="1:12" x14ac:dyDescent="0.25">
      <c r="A104" s="181" t="s">
        <v>425</v>
      </c>
      <c r="B104" s="181" t="s">
        <v>426</v>
      </c>
      <c r="C104" s="182" t="s">
        <v>320</v>
      </c>
      <c r="D104" s="40"/>
      <c r="E104" s="231"/>
      <c r="F104" s="231"/>
      <c r="G104" s="231"/>
      <c r="H104" s="231">
        <v>1</v>
      </c>
      <c r="I104" s="232"/>
      <c r="J104" s="197"/>
      <c r="K104" s="197"/>
      <c r="L104" s="197"/>
    </row>
    <row r="105" spans="1:12" x14ac:dyDescent="0.25">
      <c r="A105" s="181" t="s">
        <v>429</v>
      </c>
      <c r="B105" s="181" t="s">
        <v>345</v>
      </c>
      <c r="C105" s="182" t="s">
        <v>292</v>
      </c>
      <c r="D105" s="40"/>
      <c r="E105" s="231"/>
      <c r="F105" s="231"/>
      <c r="G105" s="231"/>
      <c r="H105" s="231">
        <v>1</v>
      </c>
    </row>
    <row r="106" spans="1:12" x14ac:dyDescent="0.25">
      <c r="A106" s="244" t="s">
        <v>177</v>
      </c>
      <c r="B106" s="244" t="s">
        <v>84</v>
      </c>
      <c r="C106" s="245" t="s">
        <v>16</v>
      </c>
      <c r="D106" s="246"/>
      <c r="E106" s="247">
        <v>18</v>
      </c>
      <c r="F106" s="247">
        <v>53.33</v>
      </c>
      <c r="G106" s="247"/>
      <c r="H106" s="247"/>
      <c r="I106" s="219" t="s">
        <v>513</v>
      </c>
    </row>
    <row r="107" spans="1:12" x14ac:dyDescent="0.25">
      <c r="A107" s="195" t="s">
        <v>189</v>
      </c>
      <c r="B107" s="195" t="s">
        <v>94</v>
      </c>
      <c r="C107" s="196" t="s">
        <v>22</v>
      </c>
      <c r="D107" s="40"/>
      <c r="E107" s="231"/>
      <c r="F107" s="231">
        <v>10</v>
      </c>
      <c r="G107" s="231">
        <v>12</v>
      </c>
      <c r="H107" s="231"/>
    </row>
    <row r="108" spans="1:12" x14ac:dyDescent="0.25">
      <c r="A108" s="181" t="s">
        <v>427</v>
      </c>
      <c r="B108" s="181" t="s">
        <v>428</v>
      </c>
      <c r="C108" s="182" t="s">
        <v>292</v>
      </c>
      <c r="D108" s="40"/>
      <c r="E108" s="231"/>
      <c r="F108" s="231"/>
      <c r="G108" s="231"/>
      <c r="H108" s="231">
        <v>1</v>
      </c>
    </row>
    <row r="109" spans="1:12" x14ac:dyDescent="0.25">
      <c r="A109" s="183" t="s">
        <v>209</v>
      </c>
      <c r="B109" s="183" t="s">
        <v>101</v>
      </c>
      <c r="C109" s="184" t="s">
        <v>21</v>
      </c>
      <c r="D109" s="40"/>
      <c r="E109" s="231">
        <v>60</v>
      </c>
      <c r="F109" s="231">
        <v>70</v>
      </c>
      <c r="G109" s="231">
        <v>25</v>
      </c>
      <c r="H109" s="231"/>
    </row>
    <row r="110" spans="1:12" x14ac:dyDescent="0.25">
      <c r="A110" s="183" t="s">
        <v>197</v>
      </c>
      <c r="B110" s="183" t="s">
        <v>404</v>
      </c>
      <c r="C110" s="184" t="s">
        <v>16</v>
      </c>
      <c r="D110" s="40"/>
      <c r="E110" s="231">
        <v>105</v>
      </c>
      <c r="F110" s="231">
        <v>113.33</v>
      </c>
      <c r="G110" s="231">
        <v>50</v>
      </c>
      <c r="H110" s="231"/>
    </row>
    <row r="111" spans="1:12" x14ac:dyDescent="0.25">
      <c r="A111" s="183" t="s">
        <v>477</v>
      </c>
      <c r="B111" s="183" t="s">
        <v>478</v>
      </c>
      <c r="C111" s="184" t="s">
        <v>16</v>
      </c>
      <c r="D111" s="40"/>
      <c r="E111" s="231">
        <v>2</v>
      </c>
      <c r="F111" s="231"/>
      <c r="G111" s="231"/>
      <c r="H111" s="231"/>
    </row>
    <row r="112" spans="1:12" x14ac:dyDescent="0.25">
      <c r="A112" s="181" t="s">
        <v>432</v>
      </c>
      <c r="B112" s="181" t="s">
        <v>433</v>
      </c>
      <c r="C112" s="182" t="s">
        <v>22</v>
      </c>
      <c r="D112" s="40"/>
      <c r="E112" s="231"/>
      <c r="F112" s="231"/>
      <c r="G112" s="231"/>
      <c r="H112" s="231">
        <v>1</v>
      </c>
    </row>
    <row r="113" spans="1:8" x14ac:dyDescent="0.25">
      <c r="A113" s="183" t="s">
        <v>202</v>
      </c>
      <c r="B113" s="183" t="s">
        <v>126</v>
      </c>
      <c r="C113" s="184" t="s">
        <v>10</v>
      </c>
      <c r="D113" s="40"/>
      <c r="E113" s="231">
        <v>2</v>
      </c>
      <c r="F113" s="231"/>
      <c r="G113" s="231"/>
      <c r="H113" s="231"/>
    </row>
    <row r="114" spans="1:8" x14ac:dyDescent="0.25">
      <c r="A114" s="181" t="s">
        <v>190</v>
      </c>
      <c r="B114" s="181" t="s">
        <v>132</v>
      </c>
      <c r="C114" s="182" t="s">
        <v>22</v>
      </c>
      <c r="D114" s="40"/>
      <c r="E114" s="231"/>
      <c r="F114" s="231">
        <v>3.33</v>
      </c>
      <c r="G114" s="231"/>
      <c r="H114" s="231">
        <v>1</v>
      </c>
    </row>
    <row r="115" spans="1:8" x14ac:dyDescent="0.25">
      <c r="A115" s="181" t="s">
        <v>190</v>
      </c>
      <c r="B115" s="181" t="s">
        <v>424</v>
      </c>
      <c r="C115" s="182" t="s">
        <v>22</v>
      </c>
      <c r="D115" s="40"/>
      <c r="E115" s="231"/>
      <c r="F115" s="231"/>
      <c r="G115" s="231"/>
      <c r="H115" s="231">
        <v>1</v>
      </c>
    </row>
    <row r="116" spans="1:8" x14ac:dyDescent="0.25">
      <c r="A116" s="183" t="s">
        <v>194</v>
      </c>
      <c r="B116" s="183" t="s">
        <v>195</v>
      </c>
      <c r="C116" s="184" t="s">
        <v>16</v>
      </c>
      <c r="D116" s="40"/>
      <c r="E116" s="231">
        <v>2</v>
      </c>
      <c r="F116" s="231"/>
      <c r="G116" s="231"/>
      <c r="H116" s="231"/>
    </row>
    <row r="117" spans="1:8" x14ac:dyDescent="0.25">
      <c r="A117" s="183" t="s">
        <v>201</v>
      </c>
      <c r="B117" s="183" t="s">
        <v>125</v>
      </c>
      <c r="C117" s="184" t="s">
        <v>16</v>
      </c>
      <c r="D117" s="40"/>
      <c r="E117" s="231">
        <v>5</v>
      </c>
      <c r="F117" s="231">
        <v>2</v>
      </c>
      <c r="G117" s="231"/>
      <c r="H117" s="231"/>
    </row>
    <row r="118" spans="1:8" x14ac:dyDescent="0.25">
      <c r="A118" s="183" t="s">
        <v>196</v>
      </c>
      <c r="B118" s="183" t="s">
        <v>90</v>
      </c>
      <c r="C118" s="184" t="s">
        <v>16</v>
      </c>
      <c r="D118" s="40"/>
      <c r="E118" s="231">
        <v>80</v>
      </c>
      <c r="F118" s="231">
        <v>80</v>
      </c>
      <c r="G118" s="231">
        <v>20</v>
      </c>
      <c r="H118" s="231"/>
    </row>
    <row r="119" spans="1:8" x14ac:dyDescent="0.25">
      <c r="A119" s="195" t="s">
        <v>207</v>
      </c>
      <c r="B119" s="195" t="s">
        <v>127</v>
      </c>
      <c r="C119" s="196" t="s">
        <v>21</v>
      </c>
      <c r="D119" s="40"/>
      <c r="E119" s="231"/>
      <c r="F119" s="231"/>
      <c r="G119" s="231">
        <v>10</v>
      </c>
      <c r="H119" s="231">
        <v>15</v>
      </c>
    </row>
    <row r="120" spans="1:8" x14ac:dyDescent="0.25">
      <c r="A120" s="183" t="s">
        <v>193</v>
      </c>
      <c r="B120" s="183" t="s">
        <v>24</v>
      </c>
      <c r="C120" s="184" t="s">
        <v>16</v>
      </c>
      <c r="D120" s="40"/>
      <c r="E120" s="231">
        <v>5</v>
      </c>
      <c r="F120" s="231"/>
      <c r="G120" s="231"/>
      <c r="H120" s="231"/>
    </row>
    <row r="121" spans="1:8" x14ac:dyDescent="0.25">
      <c r="A121" s="183" t="s">
        <v>200</v>
      </c>
      <c r="B121" s="183" t="s">
        <v>405</v>
      </c>
      <c r="C121" s="184" t="s">
        <v>16</v>
      </c>
      <c r="D121" s="40"/>
      <c r="E121" s="231">
        <v>17</v>
      </c>
      <c r="F121" s="231">
        <v>2</v>
      </c>
      <c r="G121" s="231"/>
      <c r="H121" s="231"/>
    </row>
    <row r="122" spans="1:8" ht="15.75" thickBot="1" x14ac:dyDescent="0.3">
      <c r="A122" s="187" t="s">
        <v>492</v>
      </c>
      <c r="B122" s="187" t="s">
        <v>92</v>
      </c>
      <c r="C122" s="188" t="s">
        <v>10</v>
      </c>
      <c r="D122" s="40"/>
      <c r="E122" s="231"/>
      <c r="F122" s="231">
        <v>2.5</v>
      </c>
      <c r="G122" s="231"/>
      <c r="H122" s="231"/>
    </row>
    <row r="123" spans="1:8" ht="15.75" thickBot="1" x14ac:dyDescent="0.3">
      <c r="A123" s="298" t="s">
        <v>45</v>
      </c>
      <c r="B123" s="299"/>
      <c r="C123" s="299"/>
      <c r="D123" s="299"/>
      <c r="E123" s="211">
        <f>SUM(E92:E122)-E106</f>
        <v>480</v>
      </c>
      <c r="F123" s="212">
        <f>SUM(F92:F122)-F106</f>
        <v>429.15999999999997</v>
      </c>
      <c r="G123" s="213">
        <f>SUM(G92:G122)</f>
        <v>177</v>
      </c>
      <c r="H123" s="214">
        <f>SUM(H92:H122)</f>
        <v>32</v>
      </c>
    </row>
    <row r="124" spans="1:8" ht="15.75" thickBot="1" x14ac:dyDescent="0.3">
      <c r="A124" s="229"/>
      <c r="B124" s="229"/>
      <c r="C124" s="229"/>
      <c r="D124" s="229"/>
      <c r="E124" s="221"/>
      <c r="F124" s="221"/>
      <c r="G124" s="221"/>
      <c r="H124" s="221"/>
    </row>
    <row r="125" spans="1:8" ht="15.75" thickBot="1" x14ac:dyDescent="0.3">
      <c r="A125" s="223" t="s">
        <v>11</v>
      </c>
      <c r="B125" s="224"/>
      <c r="C125" s="224"/>
      <c r="D125" s="224"/>
      <c r="E125" s="225"/>
      <c r="F125" s="225"/>
      <c r="G125" s="225"/>
      <c r="H125" s="226"/>
    </row>
    <row r="126" spans="1:8" ht="15.75" thickBot="1" x14ac:dyDescent="0.3">
      <c r="A126" s="195" t="s">
        <v>19</v>
      </c>
      <c r="B126" s="195" t="s">
        <v>80</v>
      </c>
      <c r="C126" s="196" t="s">
        <v>0</v>
      </c>
      <c r="D126" s="233"/>
      <c r="E126" s="191"/>
      <c r="F126" s="191"/>
      <c r="G126" s="191">
        <v>2</v>
      </c>
      <c r="H126" s="191"/>
    </row>
    <row r="127" spans="1:8" ht="15.75" thickBot="1" x14ac:dyDescent="0.3">
      <c r="A127" s="298" t="s">
        <v>107</v>
      </c>
      <c r="B127" s="299"/>
      <c r="C127" s="299"/>
      <c r="D127" s="299"/>
      <c r="E127" s="211">
        <f>SUM(E125:E126)</f>
        <v>0</v>
      </c>
      <c r="F127" s="212">
        <f>SUM(F126)</f>
        <v>0</v>
      </c>
      <c r="G127" s="213">
        <f>SUM(G126)</f>
        <v>2</v>
      </c>
      <c r="H127" s="214">
        <f>SUM(H125:H126)</f>
        <v>0</v>
      </c>
    </row>
    <row r="128" spans="1:8" ht="15.75" thickBot="1" x14ac:dyDescent="0.3">
      <c r="A128" s="183" t="s">
        <v>211</v>
      </c>
      <c r="B128" s="183" t="s">
        <v>212</v>
      </c>
      <c r="C128" s="184" t="s">
        <v>16</v>
      </c>
      <c r="D128" s="233"/>
      <c r="E128" s="191">
        <v>7</v>
      </c>
      <c r="F128" s="191"/>
      <c r="G128" s="191">
        <v>7</v>
      </c>
      <c r="H128" s="191"/>
    </row>
    <row r="129" spans="1:13" ht="15.75" thickBot="1" x14ac:dyDescent="0.3">
      <c r="A129" s="298" t="s">
        <v>45</v>
      </c>
      <c r="B129" s="299"/>
      <c r="C129" s="299"/>
      <c r="D129" s="299"/>
      <c r="E129" s="211">
        <f>SUM(E128:E128)</f>
        <v>7</v>
      </c>
      <c r="F129" s="212">
        <f>SUM(F128:F128)</f>
        <v>0</v>
      </c>
      <c r="G129" s="213">
        <f>SUM(G128:G128)</f>
        <v>7</v>
      </c>
      <c r="H129" s="214">
        <f>SUM(H128:H128)</f>
        <v>0</v>
      </c>
    </row>
    <row r="130" spans="1:13" ht="15.75" thickBot="1" x14ac:dyDescent="0.3">
      <c r="A130" s="229"/>
      <c r="B130" s="229"/>
      <c r="C130" s="229"/>
      <c r="D130" s="229"/>
      <c r="E130" s="221"/>
      <c r="F130" s="221"/>
      <c r="G130" s="221"/>
      <c r="H130" s="221"/>
    </row>
    <row r="131" spans="1:13" ht="15.75" thickBot="1" x14ac:dyDescent="0.3">
      <c r="A131" s="223" t="s">
        <v>23</v>
      </c>
      <c r="B131" s="224"/>
      <c r="C131" s="224"/>
      <c r="D131" s="224"/>
      <c r="E131" s="225"/>
      <c r="F131" s="225"/>
      <c r="G131" s="225"/>
      <c r="H131" s="226"/>
    </row>
    <row r="132" spans="1:13" ht="15.75" thickBot="1" x14ac:dyDescent="0.3">
      <c r="A132" s="199"/>
      <c r="B132" s="199"/>
      <c r="C132" s="14"/>
      <c r="D132" s="233"/>
      <c r="E132" s="191"/>
      <c r="F132" s="191"/>
      <c r="G132" s="191"/>
      <c r="H132" s="191"/>
    </row>
    <row r="133" spans="1:13" ht="15.75" thickBot="1" x14ac:dyDescent="0.3">
      <c r="A133" s="298" t="s">
        <v>107</v>
      </c>
      <c r="B133" s="299"/>
      <c r="C133" s="299"/>
      <c r="D133" s="299"/>
      <c r="E133" s="211">
        <f>SUM(E131:E132)</f>
        <v>0</v>
      </c>
      <c r="F133" s="212">
        <f>SUM(F132)</f>
        <v>0</v>
      </c>
      <c r="G133" s="213">
        <f>SUM(G132)</f>
        <v>0</v>
      </c>
      <c r="H133" s="214">
        <f>SUM(H131:H132)</f>
        <v>0</v>
      </c>
    </row>
    <row r="134" spans="1:13" ht="15.75" thickBot="1" x14ac:dyDescent="0.3">
      <c r="A134" s="195" t="s">
        <v>224</v>
      </c>
      <c r="B134" s="195" t="s">
        <v>225</v>
      </c>
      <c r="C134" s="196" t="s">
        <v>22</v>
      </c>
      <c r="D134" s="215"/>
      <c r="E134" s="191"/>
      <c r="F134" s="191"/>
      <c r="G134" s="191">
        <v>20</v>
      </c>
      <c r="H134" s="191"/>
    </row>
    <row r="135" spans="1:13" ht="15.75" thickBot="1" x14ac:dyDescent="0.3">
      <c r="A135" s="298" t="s">
        <v>45</v>
      </c>
      <c r="B135" s="299"/>
      <c r="C135" s="299"/>
      <c r="D135" s="299"/>
      <c r="E135" s="211">
        <f>SUM(E134:E134)</f>
        <v>0</v>
      </c>
      <c r="F135" s="212">
        <f>SUM(F134:F134)</f>
        <v>0</v>
      </c>
      <c r="G135" s="213">
        <f>SUM(G134:G134)</f>
        <v>20</v>
      </c>
      <c r="H135" s="214">
        <f>SUM(H134:H134)</f>
        <v>0</v>
      </c>
    </row>
    <row r="136" spans="1:13" ht="15.75" thickBot="1" x14ac:dyDescent="0.3">
      <c r="A136" s="229"/>
      <c r="B136" s="229"/>
      <c r="C136" s="229"/>
      <c r="D136" s="229"/>
      <c r="E136" s="221"/>
      <c r="F136" s="221"/>
      <c r="G136" s="221"/>
      <c r="H136" s="221"/>
    </row>
    <row r="137" spans="1:13" ht="15.75" thickBot="1" x14ac:dyDescent="0.3">
      <c r="A137" s="223" t="s">
        <v>20</v>
      </c>
      <c r="B137" s="224"/>
      <c r="C137" s="224"/>
      <c r="D137" s="224"/>
      <c r="E137" s="225"/>
      <c r="F137" s="225"/>
      <c r="G137" s="225"/>
      <c r="H137" s="226"/>
    </row>
    <row r="138" spans="1:13" ht="15.75" thickBot="1" x14ac:dyDescent="0.3">
      <c r="A138" s="193"/>
      <c r="B138" s="193"/>
      <c r="C138" s="3"/>
      <c r="D138" s="233"/>
      <c r="E138" s="191"/>
      <c r="F138" s="191"/>
      <c r="G138" s="191"/>
      <c r="H138" s="191"/>
    </row>
    <row r="139" spans="1:13" ht="15.75" thickBot="1" x14ac:dyDescent="0.3">
      <c r="A139" s="298" t="s">
        <v>107</v>
      </c>
      <c r="B139" s="299"/>
      <c r="C139" s="299"/>
      <c r="D139" s="299"/>
      <c r="E139" s="211">
        <f>SUM(E138:E138)</f>
        <v>0</v>
      </c>
      <c r="F139" s="212">
        <f>SUM(F138:F138)</f>
        <v>0</v>
      </c>
      <c r="G139" s="213">
        <f>SUM(G138:G138)</f>
        <v>0</v>
      </c>
      <c r="H139" s="214">
        <f>SUM(H138:H138)</f>
        <v>0</v>
      </c>
      <c r="I139" s="219"/>
    </row>
    <row r="140" spans="1:13" x14ac:dyDescent="0.25">
      <c r="A140" s="183" t="s">
        <v>187</v>
      </c>
      <c r="B140" s="183" t="s">
        <v>91</v>
      </c>
      <c r="C140" s="184" t="s">
        <v>10</v>
      </c>
      <c r="E140" s="191">
        <v>2</v>
      </c>
      <c r="F140" s="191">
        <v>6.67</v>
      </c>
      <c r="G140" s="191"/>
      <c r="H140" s="191"/>
    </row>
    <row r="141" spans="1:13" x14ac:dyDescent="0.25">
      <c r="A141" s="187" t="s">
        <v>493</v>
      </c>
      <c r="B141" s="187" t="s">
        <v>494</v>
      </c>
      <c r="C141" s="188" t="s">
        <v>22</v>
      </c>
      <c r="E141" s="191"/>
      <c r="F141" s="191">
        <v>6.67</v>
      </c>
      <c r="G141" s="191"/>
      <c r="H141" s="191"/>
    </row>
    <row r="142" spans="1:13" x14ac:dyDescent="0.25">
      <c r="A142" s="187" t="s">
        <v>495</v>
      </c>
      <c r="B142" s="187" t="s">
        <v>496</v>
      </c>
      <c r="C142" s="188" t="s">
        <v>16</v>
      </c>
      <c r="D142" s="215"/>
      <c r="E142" s="191"/>
      <c r="F142" s="191">
        <v>6.67</v>
      </c>
      <c r="G142" s="191"/>
      <c r="H142" s="191"/>
      <c r="I142" s="191"/>
      <c r="J142" s="191"/>
      <c r="K142" s="191"/>
      <c r="L142" s="191"/>
      <c r="M142" s="191"/>
    </row>
    <row r="143" spans="1:13" x14ac:dyDescent="0.25">
      <c r="A143" s="187" t="s">
        <v>497</v>
      </c>
      <c r="B143" s="187" t="s">
        <v>498</v>
      </c>
      <c r="C143" s="188" t="s">
        <v>16</v>
      </c>
      <c r="D143" s="192"/>
      <c r="E143" s="191"/>
      <c r="F143" s="191">
        <v>0.33</v>
      </c>
      <c r="G143" s="191"/>
      <c r="H143" s="191"/>
      <c r="I143" s="191"/>
      <c r="J143" s="191"/>
      <c r="K143" s="191"/>
      <c r="L143" s="191"/>
      <c r="M143" s="191"/>
    </row>
    <row r="144" spans="1:13" x14ac:dyDescent="0.25">
      <c r="A144" s="187" t="s">
        <v>499</v>
      </c>
      <c r="B144" s="187" t="s">
        <v>76</v>
      </c>
      <c r="C144" s="188" t="s">
        <v>22</v>
      </c>
      <c r="D144" s="215"/>
      <c r="E144" s="191"/>
      <c r="F144" s="191">
        <v>0.33</v>
      </c>
      <c r="G144" s="191"/>
      <c r="H144" s="191"/>
      <c r="I144" s="191"/>
      <c r="J144" s="191"/>
      <c r="K144" s="191"/>
      <c r="L144" s="191"/>
      <c r="M144" s="191"/>
    </row>
    <row r="145" spans="1:13" x14ac:dyDescent="0.25">
      <c r="A145" s="187" t="s">
        <v>500</v>
      </c>
      <c r="B145" s="187" t="s">
        <v>277</v>
      </c>
      <c r="C145" s="188" t="s">
        <v>22</v>
      </c>
      <c r="D145" s="215"/>
      <c r="E145" s="191"/>
      <c r="F145" s="191">
        <v>0.33</v>
      </c>
      <c r="G145" s="191"/>
      <c r="H145" s="191"/>
      <c r="I145" s="191"/>
      <c r="J145" s="191"/>
      <c r="K145" s="191"/>
      <c r="L145" s="191"/>
      <c r="M145" s="191"/>
    </row>
    <row r="146" spans="1:13" x14ac:dyDescent="0.25">
      <c r="A146" s="185" t="s">
        <v>413</v>
      </c>
      <c r="B146" s="185" t="s">
        <v>414</v>
      </c>
      <c r="C146" s="185" t="s">
        <v>22</v>
      </c>
      <c r="D146" s="190"/>
      <c r="E146" s="191"/>
      <c r="F146" s="191">
        <v>1</v>
      </c>
      <c r="G146" s="191">
        <v>3</v>
      </c>
      <c r="H146" s="191"/>
      <c r="I146" s="209" t="s">
        <v>529</v>
      </c>
    </row>
    <row r="147" spans="1:13" ht="15.75" thickBot="1" x14ac:dyDescent="0.3">
      <c r="A147" s="272" t="s">
        <v>485</v>
      </c>
      <c r="B147" s="272" t="s">
        <v>486</v>
      </c>
      <c r="C147" s="272" t="s">
        <v>22</v>
      </c>
      <c r="D147" s="272"/>
      <c r="E147" s="273"/>
      <c r="F147" s="273">
        <v>8.33</v>
      </c>
      <c r="G147" s="273"/>
      <c r="H147" s="273"/>
      <c r="I147" s="209" t="s">
        <v>529</v>
      </c>
    </row>
    <row r="148" spans="1:13" ht="15.75" thickBot="1" x14ac:dyDescent="0.3">
      <c r="A148" s="298" t="s">
        <v>45</v>
      </c>
      <c r="B148" s="299"/>
      <c r="C148" s="299"/>
      <c r="D148" s="299"/>
      <c r="E148" s="211">
        <f>SUM(E140:E147)</f>
        <v>2</v>
      </c>
      <c r="F148" s="212">
        <f>SUM(F140:F147)</f>
        <v>30.329999999999991</v>
      </c>
      <c r="G148" s="213">
        <f>SUM(G140:G147)</f>
        <v>3</v>
      </c>
      <c r="H148" s="214">
        <f>SUM(H140:H145)</f>
        <v>0</v>
      </c>
    </row>
    <row r="149" spans="1:13" ht="15.75" thickBot="1" x14ac:dyDescent="0.3">
      <c r="A149" s="220"/>
      <c r="B149" s="220"/>
      <c r="C149" s="220"/>
      <c r="D149" s="220"/>
      <c r="E149" s="221"/>
      <c r="F149" s="221"/>
      <c r="G149" s="221"/>
      <c r="H149" s="221"/>
    </row>
    <row r="150" spans="1:13" ht="15.75" thickBot="1" x14ac:dyDescent="0.3">
      <c r="A150" s="223" t="s">
        <v>109</v>
      </c>
      <c r="B150" s="224"/>
      <c r="C150" s="224"/>
      <c r="D150" s="224"/>
      <c r="E150" s="225"/>
      <c r="F150" s="225"/>
      <c r="G150" s="225"/>
      <c r="H150" s="226"/>
    </row>
    <row r="151" spans="1:13" ht="15.75" thickBot="1" x14ac:dyDescent="0.3">
      <c r="A151" s="3"/>
      <c r="B151" s="3"/>
      <c r="C151" s="3"/>
      <c r="D151" s="215"/>
      <c r="E151" s="191"/>
      <c r="F151" s="191"/>
      <c r="G151" s="191"/>
      <c r="H151" s="191"/>
      <c r="I151" s="191"/>
    </row>
    <row r="152" spans="1:13" ht="15.75" thickBot="1" x14ac:dyDescent="0.3">
      <c r="A152" s="301" t="s">
        <v>107</v>
      </c>
      <c r="B152" s="302"/>
      <c r="C152" s="302"/>
      <c r="D152" s="303"/>
      <c r="E152" s="211">
        <f>SUM(E151:E151)</f>
        <v>0</v>
      </c>
      <c r="F152" s="212">
        <f>SUM(F151)</f>
        <v>0</v>
      </c>
      <c r="G152" s="213">
        <f>SUM(G151)</f>
        <v>0</v>
      </c>
      <c r="H152" s="214">
        <f>SUM(H151:H151)</f>
        <v>0</v>
      </c>
    </row>
    <row r="153" spans="1:13" x14ac:dyDescent="0.25">
      <c r="A153" s="183" t="s">
        <v>228</v>
      </c>
      <c r="B153" s="183" t="s">
        <v>221</v>
      </c>
      <c r="C153" s="184" t="s">
        <v>10</v>
      </c>
      <c r="D153" s="234"/>
      <c r="E153" s="191">
        <v>11</v>
      </c>
      <c r="F153" s="191"/>
      <c r="G153" s="191">
        <v>3</v>
      </c>
      <c r="H153" s="191"/>
    </row>
    <row r="154" spans="1:13" x14ac:dyDescent="0.25">
      <c r="A154" s="183" t="s">
        <v>227</v>
      </c>
      <c r="B154" s="183" t="s">
        <v>90</v>
      </c>
      <c r="C154" s="184" t="s">
        <v>16</v>
      </c>
      <c r="D154" s="235"/>
      <c r="E154" s="191">
        <v>5</v>
      </c>
      <c r="F154" s="191"/>
      <c r="G154" s="191"/>
      <c r="H154" s="191"/>
    </row>
    <row r="155" spans="1:13" x14ac:dyDescent="0.25">
      <c r="A155" s="183" t="s">
        <v>226</v>
      </c>
      <c r="B155" s="183" t="s">
        <v>90</v>
      </c>
      <c r="C155" s="184" t="s">
        <v>16</v>
      </c>
      <c r="D155" s="236"/>
      <c r="E155" s="191">
        <v>5</v>
      </c>
      <c r="F155" s="191"/>
      <c r="G155" s="191"/>
      <c r="H155" s="191"/>
    </row>
    <row r="156" spans="1:13" ht="15.75" thickBot="1" x14ac:dyDescent="0.3">
      <c r="A156" s="183" t="s">
        <v>407</v>
      </c>
      <c r="B156" s="183" t="s">
        <v>408</v>
      </c>
      <c r="C156" s="184" t="s">
        <v>15</v>
      </c>
      <c r="E156" s="191">
        <v>6</v>
      </c>
      <c r="F156" s="191"/>
      <c r="G156" s="191"/>
      <c r="H156" s="191"/>
    </row>
    <row r="157" spans="1:13" ht="15.75" thickBot="1" x14ac:dyDescent="0.3">
      <c r="A157" s="298" t="s">
        <v>45</v>
      </c>
      <c r="B157" s="299"/>
      <c r="C157" s="299"/>
      <c r="D157" s="299"/>
      <c r="E157" s="211">
        <f>SUM(E153:E156)</f>
        <v>27</v>
      </c>
      <c r="F157" s="212">
        <f>SUM(F153:F156)</f>
        <v>0</v>
      </c>
      <c r="G157" s="213">
        <f>SUM(G153:G156)</f>
        <v>3</v>
      </c>
      <c r="H157" s="214">
        <f>SUM(H153:H155)</f>
        <v>0</v>
      </c>
    </row>
    <row r="158" spans="1:13" ht="15.75" thickBot="1" x14ac:dyDescent="0.3">
      <c r="A158" s="229"/>
      <c r="B158" s="229"/>
      <c r="C158" s="229"/>
      <c r="D158" s="229"/>
      <c r="E158" s="221"/>
      <c r="F158" s="221"/>
      <c r="G158" s="221"/>
      <c r="H158" s="221"/>
    </row>
    <row r="159" spans="1:13" ht="15.75" thickBot="1" x14ac:dyDescent="0.3">
      <c r="A159" s="223" t="s">
        <v>393</v>
      </c>
      <c r="B159" s="224"/>
      <c r="C159" s="224"/>
      <c r="D159" s="224"/>
      <c r="E159" s="225"/>
      <c r="F159" s="225"/>
      <c r="G159" s="225"/>
      <c r="H159" s="226"/>
    </row>
    <row r="160" spans="1:13" ht="15.75" thickBot="1" x14ac:dyDescent="0.3">
      <c r="A160" s="199"/>
      <c r="B160" s="199"/>
      <c r="C160" s="14"/>
      <c r="D160" s="233"/>
      <c r="E160" s="191"/>
      <c r="F160" s="191"/>
      <c r="G160" s="191"/>
      <c r="H160" s="237"/>
    </row>
    <row r="161" spans="1:8" ht="15.75" thickBot="1" x14ac:dyDescent="0.3">
      <c r="A161" s="298" t="s">
        <v>107</v>
      </c>
      <c r="B161" s="299"/>
      <c r="C161" s="299"/>
      <c r="D161" s="299"/>
      <c r="E161" s="211">
        <f>SUM(E159:E160)</f>
        <v>0</v>
      </c>
      <c r="F161" s="212">
        <f>SUM(F160)</f>
        <v>0</v>
      </c>
      <c r="G161" s="213">
        <f>SUM(G160)</f>
        <v>0</v>
      </c>
      <c r="H161" s="214">
        <f>SUM(H159:H160)</f>
        <v>0</v>
      </c>
    </row>
    <row r="162" spans="1:8" ht="15.75" thickBot="1" x14ac:dyDescent="0.3">
      <c r="A162" s="183" t="s">
        <v>394</v>
      </c>
      <c r="B162" s="183" t="s">
        <v>395</v>
      </c>
      <c r="C162" s="184" t="s">
        <v>10</v>
      </c>
      <c r="D162" s="215"/>
      <c r="E162" s="191">
        <v>5</v>
      </c>
      <c r="F162" s="191"/>
      <c r="G162" s="191"/>
      <c r="H162" s="191"/>
    </row>
    <row r="163" spans="1:8" ht="15.75" thickBot="1" x14ac:dyDescent="0.3">
      <c r="A163" s="298" t="s">
        <v>45</v>
      </c>
      <c r="B163" s="299"/>
      <c r="C163" s="299"/>
      <c r="D163" s="299"/>
      <c r="E163" s="211">
        <f>SUM(E159:E162)</f>
        <v>5</v>
      </c>
      <c r="F163" s="212">
        <f>SUM(F159:G162)</f>
        <v>0</v>
      </c>
      <c r="G163" s="213">
        <f>SUM(G162:G162)</f>
        <v>0</v>
      </c>
      <c r="H163" s="214">
        <f>SUM(H159:H161)</f>
        <v>0</v>
      </c>
    </row>
    <row r="164" spans="1:8" ht="15.75" thickBot="1" x14ac:dyDescent="0.3">
      <c r="A164" s="201"/>
      <c r="B164" s="201"/>
      <c r="C164" s="202"/>
      <c r="D164" s="228"/>
      <c r="E164" s="238"/>
      <c r="F164" s="191"/>
      <c r="G164" s="191"/>
      <c r="H164" s="191"/>
    </row>
    <row r="165" spans="1:8" ht="15.75" thickBot="1" x14ac:dyDescent="0.3">
      <c r="A165" s="223" t="s">
        <v>17</v>
      </c>
      <c r="B165" s="224"/>
      <c r="C165" s="224"/>
      <c r="D165" s="224"/>
      <c r="E165" s="225"/>
      <c r="F165" s="225"/>
      <c r="G165" s="225"/>
      <c r="H165" s="226"/>
    </row>
    <row r="166" spans="1:8" x14ac:dyDescent="0.25">
      <c r="A166" s="183" t="s">
        <v>281</v>
      </c>
      <c r="B166" s="183" t="s">
        <v>282</v>
      </c>
      <c r="C166" s="184" t="s">
        <v>0</v>
      </c>
      <c r="D166" s="229"/>
      <c r="E166" s="191">
        <v>5</v>
      </c>
      <c r="F166" s="191"/>
      <c r="G166" s="191">
        <v>1</v>
      </c>
      <c r="H166" s="191"/>
    </row>
    <row r="167" spans="1:8" x14ac:dyDescent="0.25">
      <c r="A167" s="181" t="s">
        <v>315</v>
      </c>
      <c r="B167" s="181" t="s">
        <v>316</v>
      </c>
      <c r="C167" s="182" t="s">
        <v>0</v>
      </c>
      <c r="D167" s="229"/>
      <c r="E167" s="191"/>
      <c r="F167" s="191"/>
      <c r="G167" s="191"/>
      <c r="H167" s="191">
        <v>20</v>
      </c>
    </row>
    <row r="168" spans="1:8" x14ac:dyDescent="0.25">
      <c r="A168" s="195" t="s">
        <v>279</v>
      </c>
      <c r="B168" s="195" t="s">
        <v>280</v>
      </c>
      <c r="C168" s="196" t="s">
        <v>0</v>
      </c>
      <c r="D168" s="229"/>
      <c r="E168" s="191"/>
      <c r="F168" s="191"/>
      <c r="G168" s="191">
        <v>2</v>
      </c>
      <c r="H168" s="191"/>
    </row>
    <row r="169" spans="1:8" ht="15.75" thickBot="1" x14ac:dyDescent="0.3">
      <c r="A169" s="183" t="s">
        <v>218</v>
      </c>
      <c r="B169" s="183" t="s">
        <v>84</v>
      </c>
      <c r="C169" s="184" t="s">
        <v>0</v>
      </c>
      <c r="D169" s="233"/>
      <c r="E169" s="191">
        <v>1</v>
      </c>
      <c r="F169" s="191"/>
      <c r="G169" s="191">
        <v>3</v>
      </c>
      <c r="H169" s="191"/>
    </row>
    <row r="170" spans="1:8" ht="15.75" thickBot="1" x14ac:dyDescent="0.3">
      <c r="A170" s="298" t="s">
        <v>107</v>
      </c>
      <c r="B170" s="299"/>
      <c r="C170" s="299"/>
      <c r="D170" s="299"/>
      <c r="E170" s="211">
        <f>SUM(E165:E169)</f>
        <v>6</v>
      </c>
      <c r="F170" s="212">
        <f>SUM(F166:F169)</f>
        <v>0</v>
      </c>
      <c r="G170" s="213">
        <f>SUM(G166:G169)</f>
        <v>6</v>
      </c>
      <c r="H170" s="214">
        <f>SUM(H165:H169)</f>
        <v>20</v>
      </c>
    </row>
    <row r="171" spans="1:8" x14ac:dyDescent="0.25">
      <c r="A171" s="183" t="s">
        <v>216</v>
      </c>
      <c r="B171" s="183" t="s">
        <v>217</v>
      </c>
      <c r="C171" s="184" t="s">
        <v>10</v>
      </c>
      <c r="D171" s="215"/>
      <c r="E171" s="191">
        <v>22</v>
      </c>
      <c r="F171" s="191"/>
      <c r="G171" s="191">
        <v>30</v>
      </c>
      <c r="H171" s="191"/>
    </row>
    <row r="172" spans="1:8" x14ac:dyDescent="0.25">
      <c r="A172" s="183" t="s">
        <v>213</v>
      </c>
      <c r="B172" s="183" t="s">
        <v>94</v>
      </c>
      <c r="C172" s="184" t="s">
        <v>16</v>
      </c>
      <c r="D172" s="215"/>
      <c r="E172" s="191">
        <v>4</v>
      </c>
      <c r="F172" s="191"/>
      <c r="G172" s="191">
        <v>20</v>
      </c>
      <c r="H172" s="191"/>
    </row>
    <row r="173" spans="1:8" x14ac:dyDescent="0.25">
      <c r="A173" s="181" t="s">
        <v>317</v>
      </c>
      <c r="B173" s="181" t="s">
        <v>176</v>
      </c>
      <c r="C173" s="182" t="s">
        <v>16</v>
      </c>
      <c r="D173" s="215"/>
      <c r="E173" s="191"/>
      <c r="F173" s="191"/>
      <c r="G173" s="191"/>
      <c r="H173" s="191">
        <v>7.5</v>
      </c>
    </row>
    <row r="174" spans="1:8" x14ac:dyDescent="0.25">
      <c r="A174" s="181" t="s">
        <v>318</v>
      </c>
      <c r="B174" s="181" t="s">
        <v>319</v>
      </c>
      <c r="C174" s="182" t="s">
        <v>308</v>
      </c>
      <c r="D174" s="215"/>
      <c r="E174" s="191"/>
      <c r="F174" s="191"/>
      <c r="G174" s="191"/>
      <c r="H174" s="191">
        <v>1</v>
      </c>
    </row>
    <row r="175" spans="1:8" x14ac:dyDescent="0.25">
      <c r="A175" s="181" t="s">
        <v>214</v>
      </c>
      <c r="B175" s="181" t="s">
        <v>131</v>
      </c>
      <c r="C175" s="182" t="s">
        <v>320</v>
      </c>
      <c r="D175" s="215"/>
      <c r="E175" s="191"/>
      <c r="F175" s="191"/>
      <c r="G175" s="191"/>
      <c r="H175" s="191">
        <v>1</v>
      </c>
    </row>
    <row r="176" spans="1:8" x14ac:dyDescent="0.25">
      <c r="A176" s="181" t="s">
        <v>214</v>
      </c>
      <c r="B176" s="181" t="s">
        <v>321</v>
      </c>
      <c r="C176" s="182" t="s">
        <v>320</v>
      </c>
      <c r="D176" s="215"/>
      <c r="E176" s="191"/>
      <c r="F176" s="191"/>
      <c r="G176" s="191"/>
      <c r="H176" s="191">
        <v>1</v>
      </c>
    </row>
    <row r="177" spans="1:9" x14ac:dyDescent="0.25">
      <c r="A177" s="181" t="s">
        <v>322</v>
      </c>
      <c r="B177" s="181" t="s">
        <v>323</v>
      </c>
      <c r="C177" s="182" t="s">
        <v>324</v>
      </c>
      <c r="D177" s="215"/>
      <c r="E177" s="191"/>
      <c r="F177" s="191"/>
      <c r="G177" s="191"/>
      <c r="H177" s="191">
        <v>1</v>
      </c>
    </row>
    <row r="178" spans="1:9" ht="15.75" thickBot="1" x14ac:dyDescent="0.3">
      <c r="A178" s="183" t="s">
        <v>479</v>
      </c>
      <c r="B178" s="183" t="s">
        <v>82</v>
      </c>
      <c r="C178" s="184" t="s">
        <v>10</v>
      </c>
      <c r="D178" s="215"/>
      <c r="E178" s="191">
        <v>4</v>
      </c>
      <c r="F178" s="191"/>
      <c r="G178" s="191"/>
      <c r="H178" s="191"/>
    </row>
    <row r="179" spans="1:9" ht="15.75" thickBot="1" x14ac:dyDescent="0.3">
      <c r="A179" s="298" t="s">
        <v>45</v>
      </c>
      <c r="B179" s="299"/>
      <c r="C179" s="299"/>
      <c r="D179" s="299"/>
      <c r="E179" s="211">
        <f>SUM(E171:E178)</f>
        <v>30</v>
      </c>
      <c r="F179" s="212">
        <f>SUM(F171:F178)</f>
        <v>0</v>
      </c>
      <c r="G179" s="213">
        <f>SUM(G171:G178)</f>
        <v>50</v>
      </c>
      <c r="H179" s="214">
        <f>SUM(H171:H178)</f>
        <v>11.5</v>
      </c>
    </row>
    <row r="180" spans="1:9" ht="15.75" thickBot="1" x14ac:dyDescent="0.3">
      <c r="A180" s="229"/>
      <c r="B180" s="229"/>
      <c r="C180" s="229"/>
      <c r="D180" s="229"/>
      <c r="E180" s="221"/>
      <c r="F180" s="221"/>
      <c r="G180" s="221"/>
      <c r="H180" s="221"/>
    </row>
    <row r="181" spans="1:9" ht="15.75" thickBot="1" x14ac:dyDescent="0.3">
      <c r="A181" s="223" t="s">
        <v>18</v>
      </c>
      <c r="B181" s="224"/>
      <c r="C181" s="224"/>
      <c r="D181" s="224"/>
      <c r="E181" s="225"/>
      <c r="F181" s="225"/>
      <c r="G181" s="225"/>
      <c r="H181" s="226"/>
    </row>
    <row r="182" spans="1:9" ht="15.75" thickBot="1" x14ac:dyDescent="0.3">
      <c r="A182" s="183" t="s">
        <v>184</v>
      </c>
      <c r="B182" s="183" t="s">
        <v>82</v>
      </c>
      <c r="C182" s="184" t="s">
        <v>0</v>
      </c>
      <c r="D182" s="189"/>
      <c r="E182" s="172">
        <v>19</v>
      </c>
      <c r="F182" s="172">
        <v>2</v>
      </c>
      <c r="G182" s="172">
        <v>2</v>
      </c>
      <c r="H182" s="168"/>
      <c r="I182" s="209" t="s">
        <v>525</v>
      </c>
    </row>
    <row r="183" spans="1:9" ht="15.75" thickBot="1" x14ac:dyDescent="0.3">
      <c r="A183" s="301" t="s">
        <v>107</v>
      </c>
      <c r="B183" s="302"/>
      <c r="C183" s="302"/>
      <c r="D183" s="303"/>
      <c r="E183" s="211">
        <f>E182</f>
        <v>19</v>
      </c>
      <c r="F183" s="212">
        <f>SUM(F182:F182)</f>
        <v>2</v>
      </c>
      <c r="G183" s="213"/>
      <c r="H183" s="214">
        <f>SUM(H182:H182)</f>
        <v>0</v>
      </c>
      <c r="I183" s="219"/>
    </row>
    <row r="184" spans="1:9" x14ac:dyDescent="0.25">
      <c r="A184" s="183" t="s">
        <v>231</v>
      </c>
      <c r="B184" s="183" t="s">
        <v>232</v>
      </c>
      <c r="C184" s="184" t="s">
        <v>10</v>
      </c>
      <c r="D184" s="215"/>
      <c r="E184" s="191">
        <v>21</v>
      </c>
      <c r="F184" s="191">
        <v>31.67</v>
      </c>
      <c r="G184" s="191"/>
      <c r="H184" s="191"/>
    </row>
    <row r="185" spans="1:9" x14ac:dyDescent="0.25">
      <c r="A185" s="183" t="s">
        <v>229</v>
      </c>
      <c r="B185" s="183" t="s">
        <v>230</v>
      </c>
      <c r="C185" s="184" t="s">
        <v>16</v>
      </c>
      <c r="D185" s="215"/>
      <c r="E185" s="191">
        <v>20</v>
      </c>
      <c r="F185" s="191">
        <v>61.67</v>
      </c>
      <c r="G185" s="191">
        <v>10</v>
      </c>
      <c r="H185" s="191"/>
    </row>
    <row r="186" spans="1:9" x14ac:dyDescent="0.25">
      <c r="A186" s="183" t="s">
        <v>325</v>
      </c>
      <c r="B186" s="183" t="s">
        <v>326</v>
      </c>
      <c r="C186" s="184" t="s">
        <v>16</v>
      </c>
      <c r="D186" s="40"/>
      <c r="E186" s="191">
        <v>4</v>
      </c>
      <c r="F186" s="191">
        <v>2</v>
      </c>
      <c r="G186" s="191"/>
      <c r="H186" s="191"/>
    </row>
    <row r="187" spans="1:9" x14ac:dyDescent="0.25">
      <c r="A187" s="187" t="s">
        <v>501</v>
      </c>
      <c r="B187" s="187" t="s">
        <v>502</v>
      </c>
      <c r="C187" s="188" t="s">
        <v>15</v>
      </c>
      <c r="D187" s="40"/>
      <c r="E187" s="191"/>
      <c r="F187" s="191">
        <v>55</v>
      </c>
      <c r="G187" s="191"/>
      <c r="H187" s="191"/>
    </row>
    <row r="188" spans="1:9" ht="15.75" thickBot="1" x14ac:dyDescent="0.3">
      <c r="A188" s="187" t="s">
        <v>503</v>
      </c>
      <c r="B188" s="187" t="s">
        <v>504</v>
      </c>
      <c r="C188" s="188" t="s">
        <v>28</v>
      </c>
      <c r="D188" s="192"/>
      <c r="E188" s="191"/>
      <c r="F188" s="191">
        <v>1.67</v>
      </c>
      <c r="G188" s="191"/>
      <c r="H188" s="191"/>
    </row>
    <row r="189" spans="1:9" ht="15.75" thickBot="1" x14ac:dyDescent="0.3">
      <c r="A189" s="298" t="s">
        <v>45</v>
      </c>
      <c r="B189" s="299"/>
      <c r="C189" s="299"/>
      <c r="D189" s="299"/>
      <c r="E189" s="211">
        <f>SUM(E184:E188)</f>
        <v>45</v>
      </c>
      <c r="F189" s="212">
        <f>SUM(F184:F188)</f>
        <v>152.01</v>
      </c>
      <c r="G189" s="213">
        <f>SUM(G184:G188)</f>
        <v>10</v>
      </c>
      <c r="H189" s="214">
        <f>SUM(H184:H188)</f>
        <v>0</v>
      </c>
    </row>
    <row r="190" spans="1:9" ht="15.75" thickBot="1" x14ac:dyDescent="0.3">
      <c r="A190" s="229"/>
      <c r="B190" s="229"/>
      <c r="C190" s="229"/>
      <c r="D190" s="229"/>
      <c r="E190" s="221"/>
      <c r="F190" s="221"/>
      <c r="G190" s="221"/>
      <c r="H190" s="221"/>
    </row>
    <row r="191" spans="1:9" ht="15.75" thickBot="1" x14ac:dyDescent="0.3">
      <c r="A191" s="223" t="s">
        <v>396</v>
      </c>
      <c r="B191" s="224"/>
      <c r="C191" s="224"/>
      <c r="D191" s="224"/>
      <c r="E191" s="225"/>
      <c r="F191" s="225"/>
      <c r="G191" s="225"/>
      <c r="H191" s="226"/>
    </row>
    <row r="192" spans="1:9" ht="15.75" thickBot="1" x14ac:dyDescent="0.3">
      <c r="A192" s="3"/>
      <c r="B192" s="3"/>
      <c r="C192" s="3"/>
      <c r="D192" s="215"/>
      <c r="E192" s="191"/>
      <c r="F192" s="191"/>
      <c r="G192" s="191"/>
      <c r="H192" s="191"/>
    </row>
    <row r="193" spans="1:8" ht="15.75" thickBot="1" x14ac:dyDescent="0.3">
      <c r="A193" s="301" t="s">
        <v>107</v>
      </c>
      <c r="B193" s="302"/>
      <c r="C193" s="302"/>
      <c r="D193" s="303"/>
      <c r="E193" s="211">
        <f>SUM(E192:E192)</f>
        <v>0</v>
      </c>
      <c r="F193" s="212">
        <f>SUM(F192)</f>
        <v>0</v>
      </c>
      <c r="G193" s="213">
        <f>SUM(G192)</f>
        <v>0</v>
      </c>
      <c r="H193" s="214">
        <f>SUM(H192:H192)</f>
        <v>0</v>
      </c>
    </row>
    <row r="194" spans="1:8" x14ac:dyDescent="0.25">
      <c r="A194" s="187" t="s">
        <v>506</v>
      </c>
      <c r="B194" s="187" t="s">
        <v>507</v>
      </c>
      <c r="C194" s="188" t="s">
        <v>10</v>
      </c>
      <c r="D194" s="215"/>
      <c r="E194" s="191"/>
      <c r="F194" s="191">
        <v>0.33</v>
      </c>
      <c r="G194" s="191"/>
      <c r="H194" s="191"/>
    </row>
    <row r="195" spans="1:8" x14ac:dyDescent="0.25">
      <c r="A195" s="187" t="s">
        <v>508</v>
      </c>
      <c r="B195" s="187" t="s">
        <v>509</v>
      </c>
      <c r="C195" s="188" t="s">
        <v>22</v>
      </c>
      <c r="D195" s="215"/>
      <c r="E195" s="191"/>
      <c r="F195" s="191">
        <v>0.33</v>
      </c>
      <c r="G195" s="191"/>
      <c r="H195" s="191"/>
    </row>
    <row r="196" spans="1:8" ht="15.75" thickBot="1" x14ac:dyDescent="0.3">
      <c r="A196" s="187" t="s">
        <v>510</v>
      </c>
      <c r="B196" s="187" t="s">
        <v>511</v>
      </c>
      <c r="C196" s="188" t="s">
        <v>22</v>
      </c>
      <c r="D196" s="215"/>
      <c r="E196" s="191"/>
      <c r="F196" s="191">
        <v>0.33</v>
      </c>
      <c r="G196" s="191"/>
      <c r="H196" s="191"/>
    </row>
    <row r="197" spans="1:8" ht="15.75" thickBot="1" x14ac:dyDescent="0.3">
      <c r="A197" s="298" t="s">
        <v>45</v>
      </c>
      <c r="B197" s="299"/>
      <c r="C197" s="299"/>
      <c r="D197" s="299"/>
      <c r="E197" s="211">
        <f>SUM(E191:E196)</f>
        <v>0</v>
      </c>
      <c r="F197" s="212">
        <f>SUM(F191:G196)</f>
        <v>0.99</v>
      </c>
      <c r="G197" s="213">
        <f>SUM(G194:G196)</f>
        <v>0</v>
      </c>
      <c r="H197" s="214">
        <f>SUM(H191:H196)</f>
        <v>0</v>
      </c>
    </row>
    <row r="198" spans="1:8" ht="15.75" thickBot="1" x14ac:dyDescent="0.3">
      <c r="A198" s="229"/>
      <c r="B198" s="229"/>
      <c r="C198" s="229"/>
      <c r="D198" s="229"/>
      <c r="E198" s="221"/>
      <c r="F198" s="221"/>
      <c r="G198" s="221"/>
      <c r="H198" s="221"/>
    </row>
    <row r="199" spans="1:8" ht="15.75" thickBot="1" x14ac:dyDescent="0.3">
      <c r="A199" s="223" t="s">
        <v>12</v>
      </c>
      <c r="B199" s="224"/>
      <c r="C199" s="224"/>
      <c r="D199" s="224"/>
      <c r="E199" s="225"/>
      <c r="F199" s="225"/>
      <c r="G199" s="225"/>
      <c r="H199" s="226"/>
    </row>
    <row r="200" spans="1:8" ht="15.75" thickBot="1" x14ac:dyDescent="0.3">
      <c r="A200" s="183" t="s">
        <v>237</v>
      </c>
      <c r="B200" s="183" t="s">
        <v>83</v>
      </c>
      <c r="C200" s="184" t="s">
        <v>0</v>
      </c>
      <c r="D200" s="215"/>
      <c r="E200" s="191">
        <v>3</v>
      </c>
      <c r="F200" s="191">
        <v>4</v>
      </c>
      <c r="G200" s="191">
        <v>2</v>
      </c>
      <c r="H200" s="191"/>
    </row>
    <row r="201" spans="1:8" ht="15.75" thickBot="1" x14ac:dyDescent="0.3">
      <c r="A201" s="301" t="s">
        <v>107</v>
      </c>
      <c r="B201" s="302"/>
      <c r="C201" s="302"/>
      <c r="D201" s="303"/>
      <c r="E201" s="211">
        <f>SUM(E200:E200)</f>
        <v>3</v>
      </c>
      <c r="F201" s="212">
        <f>SUM(F200)</f>
        <v>4</v>
      </c>
      <c r="G201" s="213">
        <f>SUM(G200)</f>
        <v>2</v>
      </c>
      <c r="H201" s="214">
        <f>SUM(H200:H200)</f>
        <v>0</v>
      </c>
    </row>
    <row r="202" spans="1:8" x14ac:dyDescent="0.25">
      <c r="A202" s="183" t="s">
        <v>233</v>
      </c>
      <c r="B202" s="183" t="s">
        <v>234</v>
      </c>
      <c r="C202" s="184" t="s">
        <v>16</v>
      </c>
      <c r="D202" s="215"/>
      <c r="E202" s="191">
        <v>8</v>
      </c>
      <c r="F202" s="191">
        <v>40</v>
      </c>
      <c r="G202" s="191">
        <v>30</v>
      </c>
      <c r="H202" s="191"/>
    </row>
    <row r="203" spans="1:8" x14ac:dyDescent="0.25">
      <c r="A203" s="183" t="s">
        <v>238</v>
      </c>
      <c r="B203" s="183" t="s">
        <v>239</v>
      </c>
      <c r="C203" s="184" t="s">
        <v>10</v>
      </c>
      <c r="D203" s="215"/>
      <c r="E203" s="191">
        <v>5</v>
      </c>
      <c r="F203" s="191"/>
      <c r="G203" s="191">
        <v>5</v>
      </c>
      <c r="H203" s="191"/>
    </row>
    <row r="204" spans="1:8" x14ac:dyDescent="0.25">
      <c r="A204" s="183" t="s">
        <v>235</v>
      </c>
      <c r="B204" s="183" t="s">
        <v>236</v>
      </c>
      <c r="C204" s="184" t="s">
        <v>10</v>
      </c>
      <c r="D204" s="215"/>
      <c r="E204" s="191">
        <v>3</v>
      </c>
      <c r="F204" s="191"/>
      <c r="G204" s="191"/>
      <c r="H204" s="191"/>
    </row>
    <row r="205" spans="1:8" ht="15.75" thickBot="1" x14ac:dyDescent="0.3">
      <c r="A205" s="183" t="s">
        <v>240</v>
      </c>
      <c r="B205" s="183" t="s">
        <v>241</v>
      </c>
      <c r="C205" s="184" t="s">
        <v>21</v>
      </c>
      <c r="D205" s="215"/>
      <c r="E205" s="191">
        <v>95</v>
      </c>
      <c r="F205" s="191"/>
      <c r="G205" s="191"/>
      <c r="H205" s="191"/>
    </row>
    <row r="206" spans="1:8" ht="15.75" thickBot="1" x14ac:dyDescent="0.3">
      <c r="A206" s="298" t="s">
        <v>45</v>
      </c>
      <c r="B206" s="299"/>
      <c r="C206" s="299"/>
      <c r="D206" s="299"/>
      <c r="E206" s="211">
        <f>SUM(E202:E205)</f>
        <v>111</v>
      </c>
      <c r="F206" s="212">
        <f>SUM(F202:F205)</f>
        <v>40</v>
      </c>
      <c r="G206" s="213">
        <f>SUM(G202:G205)</f>
        <v>35</v>
      </c>
      <c r="H206" s="214">
        <f>SUM(H200:H205)</f>
        <v>0</v>
      </c>
    </row>
    <row r="207" spans="1:8" ht="15.75" thickBot="1" x14ac:dyDescent="0.3">
      <c r="A207" s="229"/>
      <c r="B207" s="229"/>
      <c r="C207" s="229"/>
      <c r="D207" s="229"/>
      <c r="E207" s="221"/>
      <c r="F207" s="221"/>
      <c r="G207" s="221"/>
      <c r="H207" s="221"/>
    </row>
    <row r="208" spans="1:8" ht="15.75" thickBot="1" x14ac:dyDescent="0.3">
      <c r="A208" s="223" t="s">
        <v>390</v>
      </c>
      <c r="B208" s="224"/>
      <c r="C208" s="224"/>
      <c r="D208" s="224"/>
      <c r="E208" s="225"/>
      <c r="F208" s="225"/>
      <c r="G208" s="225"/>
      <c r="H208" s="226"/>
    </row>
    <row r="209" spans="1:8" ht="15.75" thickBot="1" x14ac:dyDescent="0.3">
      <c r="A209" s="183" t="s">
        <v>391</v>
      </c>
      <c r="B209" s="183" t="s">
        <v>392</v>
      </c>
      <c r="C209" s="184" t="s">
        <v>103</v>
      </c>
      <c r="D209" s="215"/>
      <c r="E209" s="191">
        <v>12</v>
      </c>
      <c r="F209" s="191">
        <v>2</v>
      </c>
      <c r="G209" s="191">
        <v>2</v>
      </c>
      <c r="H209" s="191"/>
    </row>
    <row r="210" spans="1:8" ht="15.75" thickBot="1" x14ac:dyDescent="0.3">
      <c r="A210" s="301" t="s">
        <v>107</v>
      </c>
      <c r="B210" s="302"/>
      <c r="C210" s="302"/>
      <c r="D210" s="303"/>
      <c r="E210" s="211">
        <f>SUM(E209:E209)</f>
        <v>12</v>
      </c>
      <c r="F210" s="212">
        <f>SUM(F209)</f>
        <v>2</v>
      </c>
      <c r="G210" s="213">
        <f>SUM(G209)</f>
        <v>2</v>
      </c>
      <c r="H210" s="214">
        <f>SUM(H209:H209)</f>
        <v>0</v>
      </c>
    </row>
    <row r="211" spans="1:8" ht="15.75" thickBot="1" x14ac:dyDescent="0.3">
      <c r="A211" s="187"/>
      <c r="B211" s="187"/>
      <c r="C211" s="188"/>
      <c r="D211" s="215"/>
      <c r="E211" s="191"/>
      <c r="F211" s="191"/>
      <c r="G211" s="191"/>
      <c r="H211" s="191"/>
    </row>
    <row r="212" spans="1:8" ht="15.75" thickBot="1" x14ac:dyDescent="0.3">
      <c r="A212" s="298" t="s">
        <v>45</v>
      </c>
      <c r="B212" s="299"/>
      <c r="C212" s="299"/>
      <c r="D212" s="299"/>
      <c r="E212" s="211">
        <f>SUM(E211)</f>
        <v>0</v>
      </c>
      <c r="F212" s="212">
        <f>SUM(F211)</f>
        <v>0</v>
      </c>
      <c r="G212" s="213">
        <f>SUM(G211)</f>
        <v>0</v>
      </c>
      <c r="H212" s="214">
        <f>SUM(H208:H211)</f>
        <v>0</v>
      </c>
    </row>
    <row r="213" spans="1:8" ht="15.75" thickBot="1" x14ac:dyDescent="0.3">
      <c r="A213" s="201"/>
      <c r="B213" s="201"/>
      <c r="C213" s="202"/>
      <c r="D213" s="228"/>
      <c r="E213" s="238"/>
      <c r="F213" s="191"/>
      <c r="G213" s="191"/>
      <c r="H213" s="191"/>
    </row>
    <row r="214" spans="1:8" ht="15.75" thickBot="1" x14ac:dyDescent="0.3">
      <c r="A214" s="223" t="s">
        <v>14</v>
      </c>
      <c r="B214" s="224"/>
      <c r="C214" s="224"/>
      <c r="D214" s="224"/>
      <c r="E214" s="225"/>
      <c r="F214" s="225"/>
      <c r="G214" s="225"/>
      <c r="H214" s="226"/>
    </row>
    <row r="215" spans="1:8" ht="15.75" thickBot="1" x14ac:dyDescent="0.3">
      <c r="A215" s="203"/>
      <c r="B215" s="203"/>
      <c r="C215" s="204"/>
      <c r="D215" s="215"/>
      <c r="E215" s="191"/>
      <c r="F215" s="191"/>
      <c r="G215" s="191"/>
      <c r="H215" s="191"/>
    </row>
    <row r="216" spans="1:8" ht="15.75" thickBot="1" x14ac:dyDescent="0.3">
      <c r="A216" s="301" t="s">
        <v>107</v>
      </c>
      <c r="B216" s="302"/>
      <c r="C216" s="302"/>
      <c r="D216" s="303"/>
      <c r="E216" s="211">
        <f>SUM(E215:E215)</f>
        <v>0</v>
      </c>
      <c r="F216" s="212">
        <f>SUM(F215)</f>
        <v>0</v>
      </c>
      <c r="G216" s="213">
        <f>SUM(G215)</f>
        <v>0</v>
      </c>
      <c r="H216" s="214">
        <f>SUM(H215:H215)</f>
        <v>0</v>
      </c>
    </row>
    <row r="217" spans="1:8" ht="15.75" thickBot="1" x14ac:dyDescent="0.3">
      <c r="A217" s="187"/>
      <c r="B217" s="187"/>
      <c r="C217" s="188"/>
      <c r="D217" s="215"/>
      <c r="E217" s="191"/>
      <c r="F217" s="191"/>
      <c r="G217" s="191"/>
      <c r="H217" s="191"/>
    </row>
    <row r="218" spans="1:8" ht="15.75" thickBot="1" x14ac:dyDescent="0.3">
      <c r="A218" s="298" t="s">
        <v>45</v>
      </c>
      <c r="B218" s="299"/>
      <c r="C218" s="299"/>
      <c r="D218" s="299"/>
      <c r="E218" s="211">
        <f>SUM(E217:E217)</f>
        <v>0</v>
      </c>
      <c r="F218" s="212">
        <f>SUM(F217)</f>
        <v>0</v>
      </c>
      <c r="G218" s="213">
        <f>SUM(G217)</f>
        <v>0</v>
      </c>
      <c r="H218" s="214">
        <f>SUM(H217:H217)</f>
        <v>0</v>
      </c>
    </row>
    <row r="219" spans="1:8" ht="15.75" thickBot="1" x14ac:dyDescent="0.3">
      <c r="A219" s="229"/>
      <c r="B219" s="229"/>
      <c r="C219" s="229"/>
      <c r="D219" s="229"/>
      <c r="E219" s="221"/>
      <c r="F219" s="221"/>
      <c r="G219" s="221"/>
      <c r="H219" s="221"/>
    </row>
    <row r="220" spans="1:8" ht="15.75" thickBot="1" x14ac:dyDescent="0.3">
      <c r="A220" s="223" t="s">
        <v>110</v>
      </c>
      <c r="B220" s="224"/>
      <c r="C220" s="224"/>
      <c r="D220" s="224"/>
      <c r="E220" s="225"/>
      <c r="F220" s="225"/>
      <c r="G220" s="225"/>
      <c r="H220" s="226"/>
    </row>
    <row r="221" spans="1:8" ht="15.75" thickBot="1" x14ac:dyDescent="0.3">
      <c r="A221" s="183" t="s">
        <v>505</v>
      </c>
      <c r="B221" s="183" t="s">
        <v>327</v>
      </c>
      <c r="C221" s="198" t="s">
        <v>0</v>
      </c>
      <c r="D221" s="233"/>
      <c r="E221" s="191"/>
      <c r="F221" s="191">
        <v>20</v>
      </c>
      <c r="G221" s="191"/>
      <c r="H221" s="191"/>
    </row>
    <row r="222" spans="1:8" ht="15.75" thickBot="1" x14ac:dyDescent="0.3">
      <c r="A222" s="298" t="s">
        <v>108</v>
      </c>
      <c r="B222" s="299"/>
      <c r="C222" s="299"/>
      <c r="D222" s="299"/>
      <c r="E222" s="211">
        <f>SUM(E221)</f>
        <v>0</v>
      </c>
      <c r="F222" s="212">
        <f t="shared" ref="F222" si="0">SUM(F221)</f>
        <v>20</v>
      </c>
      <c r="G222" s="213">
        <f>SUM(G221)</f>
        <v>0</v>
      </c>
      <c r="H222" s="214">
        <f>SUM(H221)</f>
        <v>0</v>
      </c>
    </row>
    <row r="223" spans="1:8" ht="15.75" thickBot="1" x14ac:dyDescent="0.3">
      <c r="A223" s="229"/>
      <c r="B223" s="229"/>
      <c r="C223" s="229"/>
      <c r="D223" s="229"/>
      <c r="E223" s="221"/>
      <c r="F223" s="221"/>
      <c r="G223" s="221"/>
      <c r="H223" s="221"/>
    </row>
    <row r="224" spans="1:8" ht="15.75" thickBot="1" x14ac:dyDescent="0.3">
      <c r="A224" s="223" t="s">
        <v>4</v>
      </c>
      <c r="B224" s="224"/>
      <c r="C224" s="224"/>
      <c r="D224" s="224"/>
      <c r="E224" s="225"/>
      <c r="F224" s="225"/>
      <c r="G224" s="225"/>
      <c r="H224" s="226"/>
    </row>
    <row r="225" spans="1:9" ht="15.75" customHeight="1" x14ac:dyDescent="0.25">
      <c r="A225" s="195" t="s">
        <v>251</v>
      </c>
      <c r="B225" s="195" t="s">
        <v>252</v>
      </c>
      <c r="C225" s="196" t="s">
        <v>0</v>
      </c>
      <c r="D225" s="229"/>
      <c r="E225" s="191"/>
      <c r="F225" s="191"/>
      <c r="G225" s="191">
        <v>12</v>
      </c>
      <c r="H225" s="191"/>
    </row>
    <row r="226" spans="1:9" ht="15.75" thickBot="1" x14ac:dyDescent="0.3">
      <c r="A226" s="244" t="s">
        <v>188</v>
      </c>
      <c r="B226" s="244" t="s">
        <v>104</v>
      </c>
      <c r="C226" s="245" t="s">
        <v>103</v>
      </c>
      <c r="D226" s="239"/>
      <c r="E226" s="251">
        <v>10</v>
      </c>
      <c r="F226" s="251"/>
      <c r="G226" s="251">
        <v>2</v>
      </c>
      <c r="H226" s="251"/>
      <c r="I226" s="219" t="s">
        <v>515</v>
      </c>
    </row>
    <row r="227" spans="1:9" ht="15.75" thickBot="1" x14ac:dyDescent="0.3">
      <c r="A227" s="301" t="s">
        <v>108</v>
      </c>
      <c r="B227" s="302"/>
      <c r="C227" s="302"/>
      <c r="D227" s="302"/>
      <c r="E227" s="211">
        <f>SUM(E226:E226)-E226</f>
        <v>0</v>
      </c>
      <c r="F227" s="212">
        <f>SUM(F225:F226)</f>
        <v>0</v>
      </c>
      <c r="G227" s="213">
        <f>SUM(G225:G226)-G226</f>
        <v>12</v>
      </c>
      <c r="H227" s="214">
        <f>SUM(H226:H226)</f>
        <v>0</v>
      </c>
    </row>
    <row r="228" spans="1:9" x14ac:dyDescent="0.25">
      <c r="A228" s="183" t="s">
        <v>243</v>
      </c>
      <c r="B228" s="183" t="s">
        <v>77</v>
      </c>
      <c r="C228" s="184" t="s">
        <v>10</v>
      </c>
      <c r="D228" s="3"/>
      <c r="E228" s="191">
        <v>71</v>
      </c>
      <c r="F228" s="191"/>
      <c r="G228" s="191">
        <v>20</v>
      </c>
      <c r="H228" s="191"/>
    </row>
    <row r="229" spans="1:9" x14ac:dyDescent="0.25">
      <c r="A229" s="183" t="s">
        <v>243</v>
      </c>
      <c r="B229" s="183" t="s">
        <v>244</v>
      </c>
      <c r="C229" s="184" t="s">
        <v>16</v>
      </c>
      <c r="D229" s="3"/>
      <c r="E229" s="191">
        <v>23</v>
      </c>
      <c r="F229" s="191"/>
      <c r="G229" s="191"/>
      <c r="H229" s="191"/>
    </row>
    <row r="230" spans="1:9" x14ac:dyDescent="0.25">
      <c r="A230" s="183" t="s">
        <v>249</v>
      </c>
      <c r="B230" s="183" t="s">
        <v>250</v>
      </c>
      <c r="C230" s="184" t="s">
        <v>16</v>
      </c>
      <c r="D230" s="3"/>
      <c r="E230" s="191">
        <v>7</v>
      </c>
      <c r="F230" s="191">
        <v>10</v>
      </c>
      <c r="G230" s="191">
        <v>12</v>
      </c>
      <c r="H230" s="191"/>
    </row>
    <row r="231" spans="1:9" x14ac:dyDescent="0.25">
      <c r="A231" s="183" t="s">
        <v>246</v>
      </c>
      <c r="B231" s="183" t="s">
        <v>79</v>
      </c>
      <c r="C231" s="184" t="s">
        <v>10</v>
      </c>
      <c r="D231" s="3"/>
      <c r="E231" s="191">
        <v>5</v>
      </c>
      <c r="F231" s="191"/>
      <c r="G231" s="191">
        <v>5</v>
      </c>
      <c r="H231" s="191"/>
    </row>
    <row r="232" spans="1:9" x14ac:dyDescent="0.25">
      <c r="A232" s="183" t="s">
        <v>245</v>
      </c>
      <c r="B232" s="183" t="s">
        <v>24</v>
      </c>
      <c r="C232" s="184" t="s">
        <v>10</v>
      </c>
      <c r="D232" s="3"/>
      <c r="E232" s="191">
        <v>4</v>
      </c>
      <c r="F232" s="191"/>
      <c r="G232" s="191">
        <v>15</v>
      </c>
      <c r="H232" s="191"/>
    </row>
    <row r="233" spans="1:9" x14ac:dyDescent="0.25">
      <c r="A233" s="183" t="s">
        <v>409</v>
      </c>
      <c r="B233" s="183" t="s">
        <v>410</v>
      </c>
      <c r="C233" s="184" t="s">
        <v>16</v>
      </c>
      <c r="D233" s="3"/>
      <c r="E233" s="191">
        <v>3</v>
      </c>
      <c r="F233" s="191"/>
      <c r="G233" s="191"/>
      <c r="H233" s="191"/>
      <c r="I233" s="219"/>
    </row>
    <row r="234" spans="1:9" x14ac:dyDescent="0.25">
      <c r="A234" s="183" t="s">
        <v>247</v>
      </c>
      <c r="B234" s="183" t="s">
        <v>248</v>
      </c>
      <c r="C234" s="184" t="s">
        <v>16</v>
      </c>
      <c r="D234" s="3"/>
      <c r="E234" s="191">
        <v>1</v>
      </c>
      <c r="F234" s="191"/>
      <c r="G234" s="191">
        <v>7</v>
      </c>
      <c r="H234" s="191"/>
    </row>
    <row r="235" spans="1:9" x14ac:dyDescent="0.25">
      <c r="A235" s="195" t="s">
        <v>242</v>
      </c>
      <c r="B235" s="195" t="s">
        <v>77</v>
      </c>
      <c r="C235" s="196" t="s">
        <v>22</v>
      </c>
      <c r="D235" s="3"/>
      <c r="E235" s="191"/>
      <c r="F235" s="191"/>
      <c r="G235" s="191">
        <v>15</v>
      </c>
      <c r="H235" s="191"/>
    </row>
    <row r="236" spans="1:9" ht="15.75" thickBot="1" x14ac:dyDescent="0.3">
      <c r="A236" s="253" t="s">
        <v>328</v>
      </c>
      <c r="B236" s="253" t="s">
        <v>329</v>
      </c>
      <c r="C236" s="254" t="s">
        <v>15</v>
      </c>
      <c r="D236" s="215"/>
      <c r="E236" s="252"/>
      <c r="F236" s="252"/>
      <c r="G236" s="252"/>
      <c r="H236" s="252">
        <v>30</v>
      </c>
      <c r="I236" s="209" t="s">
        <v>518</v>
      </c>
    </row>
    <row r="237" spans="1:9" ht="15.75" thickBot="1" x14ac:dyDescent="0.3">
      <c r="A237" s="298" t="s">
        <v>45</v>
      </c>
      <c r="B237" s="299"/>
      <c r="C237" s="299"/>
      <c r="D237" s="299"/>
      <c r="E237" s="211">
        <f>SUM(E228:E236)</f>
        <v>114</v>
      </c>
      <c r="F237" s="212">
        <f>SUM(F228:F236)</f>
        <v>10</v>
      </c>
      <c r="G237" s="213">
        <f>SUM(G228:G236)</f>
        <v>74</v>
      </c>
      <c r="H237" s="214">
        <f>SUM(H228:H236)</f>
        <v>30</v>
      </c>
    </row>
    <row r="238" spans="1:9" ht="15.75" thickBot="1" x14ac:dyDescent="0.3">
      <c r="A238" s="229"/>
      <c r="B238" s="229"/>
      <c r="C238" s="229"/>
      <c r="D238" s="229"/>
      <c r="E238" s="221"/>
      <c r="F238" s="221"/>
      <c r="G238" s="221"/>
      <c r="H238" s="221"/>
    </row>
    <row r="239" spans="1:9" ht="15.75" thickBot="1" x14ac:dyDescent="0.3">
      <c r="A239" s="223" t="s">
        <v>9</v>
      </c>
      <c r="B239" s="224"/>
      <c r="C239" s="224"/>
      <c r="D239" s="224"/>
      <c r="E239" s="225"/>
      <c r="F239" s="225"/>
      <c r="G239" s="225"/>
      <c r="H239" s="226"/>
    </row>
    <row r="240" spans="1:9" ht="15.75" thickBot="1" x14ac:dyDescent="0.3">
      <c r="A240" s="187"/>
      <c r="B240" s="187"/>
      <c r="C240" s="188"/>
      <c r="E240" s="227"/>
      <c r="F240" s="191"/>
      <c r="G240" s="191"/>
      <c r="H240" s="191"/>
    </row>
    <row r="241" spans="1:9" ht="15.75" thickBot="1" x14ac:dyDescent="0.3">
      <c r="A241" s="301" t="s">
        <v>108</v>
      </c>
      <c r="B241" s="302"/>
      <c r="C241" s="302"/>
      <c r="D241" s="302"/>
      <c r="E241" s="211">
        <f>SUM(E240:E240)</f>
        <v>0</v>
      </c>
      <c r="F241" s="212">
        <f>SUM(F240:G240)</f>
        <v>0</v>
      </c>
      <c r="G241" s="213">
        <f>SUM(G240)</f>
        <v>0</v>
      </c>
      <c r="H241" s="214">
        <f>SUM(H240:H240)</f>
        <v>0</v>
      </c>
    </row>
    <row r="242" spans="1:9" x14ac:dyDescent="0.25">
      <c r="A242" s="183" t="s">
        <v>219</v>
      </c>
      <c r="B242" s="183" t="s">
        <v>79</v>
      </c>
      <c r="C242" s="184" t="s">
        <v>10</v>
      </c>
      <c r="D242" s="215"/>
      <c r="E242" s="191">
        <v>23</v>
      </c>
      <c r="F242" s="191">
        <v>35</v>
      </c>
      <c r="G242" s="191">
        <v>10</v>
      </c>
      <c r="H242" s="191"/>
    </row>
    <row r="243" spans="1:9" x14ac:dyDescent="0.25">
      <c r="A243" s="183" t="s">
        <v>220</v>
      </c>
      <c r="B243" s="183" t="s">
        <v>221</v>
      </c>
      <c r="C243" s="184" t="s">
        <v>10</v>
      </c>
      <c r="D243" s="215"/>
      <c r="E243" s="191">
        <v>17</v>
      </c>
      <c r="F243" s="191">
        <v>45</v>
      </c>
      <c r="G243" s="191">
        <v>15</v>
      </c>
      <c r="H243" s="191"/>
    </row>
    <row r="244" spans="1:9" ht="15.75" thickBot="1" x14ac:dyDescent="0.3">
      <c r="A244" s="183" t="s">
        <v>222</v>
      </c>
      <c r="B244" s="183" t="s">
        <v>223</v>
      </c>
      <c r="C244" s="184" t="s">
        <v>21</v>
      </c>
      <c r="D244" s="215"/>
      <c r="E244" s="191">
        <v>26</v>
      </c>
      <c r="F244" s="191"/>
      <c r="G244" s="191"/>
      <c r="H244" s="191"/>
    </row>
    <row r="245" spans="1:9" ht="15.75" thickBot="1" x14ac:dyDescent="0.3">
      <c r="A245" s="298" t="s">
        <v>45</v>
      </c>
      <c r="B245" s="299"/>
      <c r="C245" s="299"/>
      <c r="D245" s="299"/>
      <c r="E245" s="211">
        <f>SUM(E242:E244)</f>
        <v>66</v>
      </c>
      <c r="F245" s="212">
        <f>SUM(F242:F244)</f>
        <v>80</v>
      </c>
      <c r="G245" s="213">
        <f>SUM(G242:G244)</f>
        <v>25</v>
      </c>
      <c r="H245" s="214">
        <f>SUM(H242:H244)</f>
        <v>0</v>
      </c>
    </row>
    <row r="246" spans="1:9" ht="15.75" thickBot="1" x14ac:dyDescent="0.3">
      <c r="A246" s="229"/>
      <c r="B246" s="229"/>
      <c r="C246" s="229"/>
      <c r="D246" s="229"/>
      <c r="E246" s="221"/>
      <c r="F246" s="221"/>
      <c r="G246" s="221"/>
      <c r="H246" s="221"/>
    </row>
    <row r="247" spans="1:9" ht="15.75" thickBot="1" x14ac:dyDescent="0.3">
      <c r="A247" s="223" t="s">
        <v>25</v>
      </c>
      <c r="B247" s="224"/>
      <c r="C247" s="224"/>
      <c r="D247" s="224"/>
      <c r="E247" s="225"/>
      <c r="F247" s="225"/>
      <c r="G247" s="225"/>
      <c r="H247" s="226"/>
    </row>
    <row r="248" spans="1:9" ht="15.75" thickBot="1" x14ac:dyDescent="0.3">
      <c r="A248" s="187"/>
      <c r="B248" s="187"/>
      <c r="C248" s="188"/>
      <c r="E248" s="227"/>
      <c r="F248" s="191"/>
      <c r="G248" s="191"/>
      <c r="H248" s="191"/>
    </row>
    <row r="249" spans="1:9" ht="15.75" thickBot="1" x14ac:dyDescent="0.3">
      <c r="A249" s="301" t="s">
        <v>108</v>
      </c>
      <c r="B249" s="302"/>
      <c r="C249" s="302"/>
      <c r="D249" s="302"/>
      <c r="E249" s="211">
        <f>SUM(E248:E248)</f>
        <v>0</v>
      </c>
      <c r="F249" s="212">
        <f>SUM(F248:G248)</f>
        <v>0</v>
      </c>
      <c r="G249" s="213"/>
      <c r="H249" s="214">
        <f>SUM(H248:H248)</f>
        <v>0</v>
      </c>
    </row>
    <row r="250" spans="1:9" ht="15.75" thickBot="1" x14ac:dyDescent="0.3">
      <c r="A250" s="195" t="s">
        <v>254</v>
      </c>
      <c r="B250" s="195" t="s">
        <v>255</v>
      </c>
      <c r="C250" s="196" t="s">
        <v>21</v>
      </c>
      <c r="D250" s="229"/>
      <c r="E250" s="191"/>
      <c r="F250" s="191">
        <v>45</v>
      </c>
      <c r="G250" s="191">
        <v>15</v>
      </c>
      <c r="H250" s="191"/>
    </row>
    <row r="251" spans="1:9" ht="15.75" thickBot="1" x14ac:dyDescent="0.3">
      <c r="A251" s="298" t="s">
        <v>45</v>
      </c>
      <c r="B251" s="299"/>
      <c r="C251" s="299"/>
      <c r="D251" s="299"/>
      <c r="E251" s="211">
        <f>SUM(E250:E250)</f>
        <v>0</v>
      </c>
      <c r="F251" s="212">
        <f>SUM(F250:F250)</f>
        <v>45</v>
      </c>
      <c r="G251" s="213">
        <f>SUM(G250:G250)</f>
        <v>15</v>
      </c>
      <c r="H251" s="214">
        <f>SUM(H250)</f>
        <v>0</v>
      </c>
      <c r="I251" s="219"/>
    </row>
    <row r="252" spans="1:9" ht="15.75" thickBot="1" x14ac:dyDescent="0.3">
      <c r="A252" s="229"/>
      <c r="B252" s="229"/>
      <c r="C252" s="229"/>
      <c r="D252" s="229"/>
      <c r="E252" s="221"/>
      <c r="F252" s="221"/>
      <c r="G252" s="221"/>
      <c r="H252" s="221"/>
      <c r="I252" s="219"/>
    </row>
    <row r="253" spans="1:9" ht="15.75" thickBot="1" x14ac:dyDescent="0.3">
      <c r="A253" s="223" t="s">
        <v>7</v>
      </c>
      <c r="B253" s="224"/>
      <c r="C253" s="224"/>
      <c r="D253" s="224"/>
      <c r="E253" s="225"/>
      <c r="F253" s="225"/>
      <c r="G253" s="225"/>
      <c r="H253" s="226"/>
      <c r="I253" s="219"/>
    </row>
    <row r="254" spans="1:9" ht="15.75" thickBot="1" x14ac:dyDescent="0.3">
      <c r="A254" s="181" t="s">
        <v>214</v>
      </c>
      <c r="B254" s="181" t="s">
        <v>314</v>
      </c>
      <c r="C254" s="182" t="s">
        <v>0</v>
      </c>
      <c r="D254" s="215"/>
      <c r="E254" s="191"/>
      <c r="F254" s="191"/>
      <c r="G254" s="191"/>
      <c r="H254" s="191">
        <v>30</v>
      </c>
    </row>
    <row r="255" spans="1:9" ht="15.75" thickBot="1" x14ac:dyDescent="0.3">
      <c r="A255" s="301" t="s">
        <v>108</v>
      </c>
      <c r="B255" s="302"/>
      <c r="C255" s="302"/>
      <c r="D255" s="302"/>
      <c r="E255" s="211">
        <f>SUM(E254:E254)</f>
        <v>0</v>
      </c>
      <c r="F255" s="212">
        <f>SUM(F254)</f>
        <v>0</v>
      </c>
      <c r="G255" s="213">
        <f>SUM(G254)</f>
        <v>0</v>
      </c>
      <c r="H255" s="214">
        <f>SUM(H254:H254)</f>
        <v>30</v>
      </c>
    </row>
    <row r="256" spans="1:9" x14ac:dyDescent="0.25">
      <c r="A256" s="183" t="s">
        <v>264</v>
      </c>
      <c r="B256" s="183" t="s">
        <v>265</v>
      </c>
      <c r="C256" s="184" t="s">
        <v>10</v>
      </c>
      <c r="D256" s="239"/>
      <c r="E256" s="191">
        <v>72</v>
      </c>
      <c r="F256" s="191"/>
      <c r="G256" s="191">
        <v>7</v>
      </c>
      <c r="H256" s="191"/>
    </row>
    <row r="257" spans="1:9" x14ac:dyDescent="0.25">
      <c r="A257" s="183" t="s">
        <v>257</v>
      </c>
      <c r="B257" s="183" t="s">
        <v>258</v>
      </c>
      <c r="C257" s="184" t="s">
        <v>10</v>
      </c>
      <c r="D257" s="239"/>
      <c r="E257" s="191">
        <v>71</v>
      </c>
      <c r="F257" s="191"/>
      <c r="G257" s="191">
        <v>50</v>
      </c>
      <c r="H257" s="191"/>
    </row>
    <row r="258" spans="1:9" x14ac:dyDescent="0.25">
      <c r="A258" s="183" t="s">
        <v>262</v>
      </c>
      <c r="B258" s="183" t="s">
        <v>90</v>
      </c>
      <c r="C258" s="184" t="s">
        <v>10</v>
      </c>
      <c r="D258" s="239"/>
      <c r="E258" s="191">
        <v>16</v>
      </c>
      <c r="F258" s="191"/>
      <c r="G258" s="191"/>
      <c r="H258" s="191"/>
    </row>
    <row r="259" spans="1:9" x14ac:dyDescent="0.25">
      <c r="A259" s="183" t="s">
        <v>259</v>
      </c>
      <c r="B259" s="183" t="s">
        <v>260</v>
      </c>
      <c r="C259" s="184" t="s">
        <v>10</v>
      </c>
      <c r="D259" s="215"/>
      <c r="E259" s="191">
        <v>5</v>
      </c>
      <c r="F259" s="191"/>
      <c r="G259" s="191"/>
      <c r="H259" s="191"/>
    </row>
    <row r="260" spans="1:9" x14ac:dyDescent="0.25">
      <c r="A260" s="183" t="s">
        <v>263</v>
      </c>
      <c r="B260" s="183" t="s">
        <v>24</v>
      </c>
      <c r="C260" s="184" t="s">
        <v>10</v>
      </c>
      <c r="D260" s="215"/>
      <c r="E260" s="191">
        <v>4</v>
      </c>
      <c r="F260" s="191"/>
      <c r="G260" s="191"/>
      <c r="H260" s="191"/>
      <c r="I260" s="219"/>
    </row>
    <row r="261" spans="1:9" x14ac:dyDescent="0.25">
      <c r="A261" s="183" t="s">
        <v>261</v>
      </c>
      <c r="B261" s="183" t="s">
        <v>232</v>
      </c>
      <c r="C261" s="184" t="s">
        <v>10</v>
      </c>
      <c r="D261" s="215"/>
      <c r="E261" s="191">
        <v>4</v>
      </c>
      <c r="F261" s="191"/>
      <c r="G261" s="191">
        <v>3</v>
      </c>
      <c r="H261" s="191"/>
    </row>
    <row r="262" spans="1:9" x14ac:dyDescent="0.25">
      <c r="A262" s="183" t="s">
        <v>411</v>
      </c>
      <c r="B262" s="183" t="s">
        <v>412</v>
      </c>
      <c r="C262" s="184" t="s">
        <v>21</v>
      </c>
      <c r="D262" s="215"/>
      <c r="E262" s="191">
        <v>3</v>
      </c>
      <c r="F262" s="191"/>
      <c r="G262" s="191"/>
      <c r="H262" s="191"/>
    </row>
    <row r="263" spans="1:9" x14ac:dyDescent="0.25">
      <c r="A263" s="195" t="s">
        <v>417</v>
      </c>
      <c r="B263" s="195" t="s">
        <v>418</v>
      </c>
      <c r="C263" s="196" t="s">
        <v>22</v>
      </c>
      <c r="D263" s="215"/>
      <c r="E263" s="191"/>
      <c r="F263" s="191"/>
      <c r="G263" s="191">
        <v>1</v>
      </c>
      <c r="H263" s="191"/>
    </row>
    <row r="264" spans="1:9" x14ac:dyDescent="0.25">
      <c r="A264" s="195" t="s">
        <v>340</v>
      </c>
      <c r="B264" s="195" t="s">
        <v>341</v>
      </c>
      <c r="C264" s="196" t="s">
        <v>28</v>
      </c>
      <c r="D264" s="215"/>
      <c r="E264" s="191"/>
      <c r="F264" s="191"/>
      <c r="G264" s="191">
        <v>10</v>
      </c>
      <c r="H264" s="191"/>
    </row>
    <row r="265" spans="1:9" x14ac:dyDescent="0.25">
      <c r="A265" s="181" t="s">
        <v>359</v>
      </c>
      <c r="B265" s="181" t="s">
        <v>360</v>
      </c>
      <c r="C265" s="182" t="s">
        <v>22</v>
      </c>
      <c r="D265" s="215"/>
      <c r="E265" s="191"/>
      <c r="F265" s="191"/>
      <c r="G265" s="191"/>
      <c r="H265" s="191">
        <v>60</v>
      </c>
    </row>
    <row r="266" spans="1:9" x14ac:dyDescent="0.25">
      <c r="A266" s="181" t="s">
        <v>337</v>
      </c>
      <c r="B266" s="181" t="s">
        <v>277</v>
      </c>
      <c r="C266" s="182" t="s">
        <v>22</v>
      </c>
      <c r="D266" s="215"/>
      <c r="E266" s="191"/>
      <c r="F266" s="191"/>
      <c r="G266" s="191"/>
      <c r="H266" s="191">
        <v>23</v>
      </c>
    </row>
    <row r="267" spans="1:9" x14ac:dyDescent="0.25">
      <c r="A267" s="181" t="s">
        <v>336</v>
      </c>
      <c r="B267" s="181" t="s">
        <v>79</v>
      </c>
      <c r="C267" s="182" t="s">
        <v>22</v>
      </c>
      <c r="D267" s="215"/>
      <c r="E267" s="191"/>
      <c r="F267" s="191"/>
      <c r="G267" s="191"/>
      <c r="H267" s="191">
        <v>20</v>
      </c>
    </row>
    <row r="268" spans="1:9" x14ac:dyDescent="0.25">
      <c r="A268" s="181" t="s">
        <v>457</v>
      </c>
      <c r="B268" s="181" t="s">
        <v>253</v>
      </c>
      <c r="C268" s="182" t="s">
        <v>22</v>
      </c>
      <c r="D268" s="215"/>
      <c r="E268" s="191"/>
      <c r="F268" s="191"/>
      <c r="G268" s="191"/>
      <c r="H268" s="191">
        <v>12</v>
      </c>
    </row>
    <row r="269" spans="1:9" x14ac:dyDescent="0.25">
      <c r="A269" s="181" t="s">
        <v>458</v>
      </c>
      <c r="B269" s="181" t="s">
        <v>459</v>
      </c>
      <c r="C269" s="182" t="s">
        <v>320</v>
      </c>
      <c r="D269" s="215"/>
      <c r="E269" s="191"/>
      <c r="F269" s="191"/>
      <c r="G269" s="191"/>
      <c r="H269" s="191">
        <v>1</v>
      </c>
    </row>
    <row r="270" spans="1:9" x14ac:dyDescent="0.25">
      <c r="A270" s="181" t="s">
        <v>332</v>
      </c>
      <c r="B270" s="181" t="s">
        <v>333</v>
      </c>
      <c r="C270" s="182" t="s">
        <v>300</v>
      </c>
      <c r="D270" s="215"/>
      <c r="E270" s="191"/>
      <c r="F270" s="191"/>
      <c r="G270" s="191"/>
      <c r="H270" s="191">
        <v>1</v>
      </c>
    </row>
    <row r="271" spans="1:9" x14ac:dyDescent="0.25">
      <c r="A271" s="181" t="s">
        <v>334</v>
      </c>
      <c r="B271" s="181" t="s">
        <v>335</v>
      </c>
      <c r="C271" s="182" t="s">
        <v>300</v>
      </c>
      <c r="D271" s="215"/>
      <c r="E271" s="191"/>
      <c r="F271" s="191"/>
      <c r="G271" s="191"/>
      <c r="H271" s="191">
        <v>1</v>
      </c>
    </row>
    <row r="272" spans="1:9" x14ac:dyDescent="0.25">
      <c r="A272" s="181" t="s">
        <v>330</v>
      </c>
      <c r="B272" s="181" t="s">
        <v>331</v>
      </c>
      <c r="C272" s="182" t="s">
        <v>300</v>
      </c>
      <c r="D272" s="215"/>
      <c r="E272" s="191"/>
      <c r="F272" s="191"/>
      <c r="G272" s="191"/>
      <c r="H272" s="191">
        <v>1</v>
      </c>
    </row>
    <row r="273" spans="1:9" x14ac:dyDescent="0.25">
      <c r="A273" s="181" t="s">
        <v>337</v>
      </c>
      <c r="B273" s="181" t="s">
        <v>253</v>
      </c>
      <c r="C273" s="182" t="s">
        <v>320</v>
      </c>
      <c r="D273" s="215"/>
      <c r="E273" s="191"/>
      <c r="F273" s="191"/>
      <c r="G273" s="191"/>
      <c r="H273" s="191">
        <v>1</v>
      </c>
    </row>
    <row r="274" spans="1:9" x14ac:dyDescent="0.25">
      <c r="A274" s="181" t="s">
        <v>460</v>
      </c>
      <c r="B274" s="181" t="s">
        <v>461</v>
      </c>
      <c r="C274" s="182" t="s">
        <v>320</v>
      </c>
      <c r="D274" s="215"/>
      <c r="E274" s="191"/>
      <c r="F274" s="191"/>
      <c r="G274" s="191"/>
      <c r="H274" s="191">
        <v>1</v>
      </c>
    </row>
    <row r="275" spans="1:9" x14ac:dyDescent="0.25">
      <c r="A275" s="181" t="s">
        <v>462</v>
      </c>
      <c r="B275" s="181" t="s">
        <v>418</v>
      </c>
      <c r="C275" s="182" t="s">
        <v>308</v>
      </c>
      <c r="D275" s="239"/>
      <c r="E275" s="191"/>
      <c r="F275" s="191"/>
      <c r="G275" s="191"/>
      <c r="H275" s="191">
        <v>1</v>
      </c>
    </row>
    <row r="276" spans="1:9" x14ac:dyDescent="0.25">
      <c r="A276" s="181" t="s">
        <v>463</v>
      </c>
      <c r="B276" s="181" t="s">
        <v>79</v>
      </c>
      <c r="C276" s="182" t="s">
        <v>308</v>
      </c>
      <c r="D276" s="215"/>
      <c r="E276" s="191"/>
      <c r="F276" s="191"/>
      <c r="G276" s="191"/>
      <c r="H276" s="191">
        <v>1</v>
      </c>
    </row>
    <row r="277" spans="1:9" x14ac:dyDescent="0.25">
      <c r="A277" s="181" t="s">
        <v>464</v>
      </c>
      <c r="B277" s="181" t="s">
        <v>364</v>
      </c>
      <c r="C277" s="182" t="s">
        <v>320</v>
      </c>
      <c r="D277" s="215"/>
      <c r="E277" s="191"/>
      <c r="F277" s="191"/>
      <c r="G277" s="191"/>
      <c r="H277" s="191">
        <v>1</v>
      </c>
      <c r="I277" s="219"/>
    </row>
    <row r="278" spans="1:9" x14ac:dyDescent="0.25">
      <c r="A278" s="181" t="s">
        <v>465</v>
      </c>
      <c r="B278" s="181" t="s">
        <v>466</v>
      </c>
      <c r="C278" s="182" t="s">
        <v>308</v>
      </c>
      <c r="D278" s="215"/>
      <c r="E278" s="191"/>
      <c r="F278" s="191"/>
      <c r="G278" s="191"/>
      <c r="H278" s="191">
        <v>1</v>
      </c>
    </row>
    <row r="279" spans="1:9" x14ac:dyDescent="0.25">
      <c r="A279" s="181" t="s">
        <v>457</v>
      </c>
      <c r="B279" s="181" t="s">
        <v>467</v>
      </c>
      <c r="C279" s="182" t="s">
        <v>300</v>
      </c>
      <c r="D279" s="215"/>
      <c r="E279" s="191"/>
      <c r="F279" s="191"/>
      <c r="G279" s="191"/>
      <c r="H279" s="191">
        <v>1</v>
      </c>
    </row>
    <row r="280" spans="1:9" x14ac:dyDescent="0.25">
      <c r="A280" s="181" t="s">
        <v>338</v>
      </c>
      <c r="B280" s="181" t="s">
        <v>339</v>
      </c>
      <c r="C280" s="182" t="s">
        <v>320</v>
      </c>
      <c r="D280" s="215"/>
      <c r="E280" s="191"/>
      <c r="F280" s="191"/>
      <c r="G280" s="191"/>
      <c r="H280" s="191">
        <v>1</v>
      </c>
    </row>
    <row r="281" spans="1:9" x14ac:dyDescent="0.25">
      <c r="A281" s="255" t="s">
        <v>328</v>
      </c>
      <c r="B281" s="255" t="s">
        <v>329</v>
      </c>
      <c r="C281" s="256" t="s">
        <v>15</v>
      </c>
      <c r="D281" s="239"/>
      <c r="E281" s="251"/>
      <c r="F281" s="251"/>
      <c r="G281" s="251"/>
      <c r="H281" s="251">
        <v>30</v>
      </c>
      <c r="I281" s="219" t="s">
        <v>520</v>
      </c>
    </row>
    <row r="282" spans="1:9" x14ac:dyDescent="0.25">
      <c r="A282" s="181" t="s">
        <v>337</v>
      </c>
      <c r="B282" s="181" t="s">
        <v>342</v>
      </c>
      <c r="C282" s="182" t="s">
        <v>343</v>
      </c>
      <c r="D282" s="239"/>
      <c r="E282" s="191"/>
      <c r="F282" s="191"/>
      <c r="G282" s="191"/>
      <c r="H282" s="191">
        <v>1</v>
      </c>
      <c r="I282" s="219"/>
    </row>
    <row r="283" spans="1:9" ht="15.75" thickBot="1" x14ac:dyDescent="0.3">
      <c r="A283" s="255" t="s">
        <v>366</v>
      </c>
      <c r="B283" s="255" t="s">
        <v>367</v>
      </c>
      <c r="C283" s="256" t="s">
        <v>324</v>
      </c>
      <c r="D283" s="239"/>
      <c r="E283" s="251"/>
      <c r="F283" s="251"/>
      <c r="G283" s="251"/>
      <c r="H283" s="251">
        <v>1</v>
      </c>
      <c r="I283" s="219" t="s">
        <v>517</v>
      </c>
    </row>
    <row r="284" spans="1:9" ht="15.75" thickBot="1" x14ac:dyDescent="0.3">
      <c r="A284" s="298" t="s">
        <v>45</v>
      </c>
      <c r="B284" s="299"/>
      <c r="C284" s="299"/>
      <c r="D284" s="299"/>
      <c r="E284" s="211">
        <f>SUM(E256:E283)</f>
        <v>175</v>
      </c>
      <c r="F284" s="212">
        <f>SUM(F256:F283)</f>
        <v>0</v>
      </c>
      <c r="G284" s="213">
        <f>SUM(G256:G283)</f>
        <v>71</v>
      </c>
      <c r="H284" s="214">
        <f>SUM(H256:H283)-H283-H281</f>
        <v>128</v>
      </c>
    </row>
    <row r="285" spans="1:9" ht="15.75" thickBot="1" x14ac:dyDescent="0.3">
      <c r="A285" s="229"/>
      <c r="B285" s="229"/>
      <c r="C285" s="229"/>
      <c r="D285" s="229"/>
      <c r="E285" s="221"/>
      <c r="F285" s="221"/>
      <c r="G285" s="221"/>
      <c r="H285" s="221"/>
    </row>
    <row r="286" spans="1:9" ht="15.75" thickBot="1" x14ac:dyDescent="0.3">
      <c r="A286" s="223" t="s">
        <v>44</v>
      </c>
      <c r="B286" s="224"/>
      <c r="C286" s="224"/>
      <c r="D286" s="224"/>
      <c r="E286" s="225"/>
      <c r="F286" s="225"/>
      <c r="G286" s="225"/>
      <c r="H286" s="226"/>
    </row>
    <row r="287" spans="1:9" ht="15.75" thickBot="1" x14ac:dyDescent="0.3">
      <c r="A287" s="3"/>
      <c r="B287" s="3"/>
      <c r="C287" s="3"/>
      <c r="D287" s="40"/>
      <c r="E287" s="191"/>
      <c r="F287" s="191"/>
      <c r="G287" s="191"/>
      <c r="H287" s="191"/>
    </row>
    <row r="288" spans="1:9" ht="15.75" thickBot="1" x14ac:dyDescent="0.3">
      <c r="A288" s="301" t="s">
        <v>108</v>
      </c>
      <c r="B288" s="302"/>
      <c r="C288" s="302"/>
      <c r="D288" s="302"/>
      <c r="E288" s="211">
        <f>SUM(E285:E287)</f>
        <v>0</v>
      </c>
      <c r="F288" s="212">
        <f>SUM(F287)</f>
        <v>0</v>
      </c>
      <c r="G288" s="213">
        <f>SUM(G287)</f>
        <v>0</v>
      </c>
      <c r="H288" s="214">
        <f>SUM(H285:H287)</f>
        <v>0</v>
      </c>
    </row>
    <row r="289" spans="1:9" x14ac:dyDescent="0.25">
      <c r="A289" s="181" t="s">
        <v>354</v>
      </c>
      <c r="B289" s="181" t="s">
        <v>77</v>
      </c>
      <c r="C289" s="182" t="s">
        <v>22</v>
      </c>
      <c r="D289" s="40"/>
      <c r="E289" s="191"/>
      <c r="F289" s="191"/>
      <c r="G289" s="191"/>
      <c r="H289" s="191">
        <v>17</v>
      </c>
    </row>
    <row r="290" spans="1:9" x14ac:dyDescent="0.25">
      <c r="A290" s="181" t="s">
        <v>357</v>
      </c>
      <c r="B290" s="181" t="s">
        <v>358</v>
      </c>
      <c r="C290" s="182" t="s">
        <v>16</v>
      </c>
      <c r="D290" s="40"/>
      <c r="E290" s="191"/>
      <c r="F290" s="191"/>
      <c r="G290" s="191"/>
      <c r="H290" s="191">
        <v>15</v>
      </c>
    </row>
    <row r="291" spans="1:9" x14ac:dyDescent="0.25">
      <c r="A291" s="181" t="s">
        <v>439</v>
      </c>
      <c r="B291" s="181" t="s">
        <v>440</v>
      </c>
      <c r="C291" s="182" t="s">
        <v>16</v>
      </c>
      <c r="D291" s="40"/>
      <c r="E291" s="191"/>
      <c r="F291" s="191"/>
      <c r="G291" s="191"/>
      <c r="H291" s="191">
        <v>8.5</v>
      </c>
    </row>
    <row r="292" spans="1:9" x14ac:dyDescent="0.25">
      <c r="A292" s="181" t="s">
        <v>352</v>
      </c>
      <c r="B292" s="181" t="s">
        <v>353</v>
      </c>
      <c r="C292" s="182" t="s">
        <v>22</v>
      </c>
      <c r="D292" s="40"/>
      <c r="E292" s="191"/>
      <c r="F292" s="191"/>
      <c r="G292" s="191"/>
      <c r="H292" s="191">
        <v>7</v>
      </c>
    </row>
    <row r="293" spans="1:9" x14ac:dyDescent="0.25">
      <c r="A293" s="253" t="s">
        <v>366</v>
      </c>
      <c r="B293" s="253" t="s">
        <v>367</v>
      </c>
      <c r="C293" s="254" t="s">
        <v>324</v>
      </c>
      <c r="D293" s="215"/>
      <c r="E293" s="252"/>
      <c r="F293" s="252"/>
      <c r="G293" s="252"/>
      <c r="H293" s="252">
        <v>1</v>
      </c>
      <c r="I293" s="209" t="s">
        <v>518</v>
      </c>
    </row>
    <row r="294" spans="1:9" x14ac:dyDescent="0.25">
      <c r="A294" s="181" t="s">
        <v>350</v>
      </c>
      <c r="B294" s="181" t="s">
        <v>351</v>
      </c>
      <c r="C294" s="182" t="s">
        <v>300</v>
      </c>
      <c r="D294" s="40"/>
      <c r="E294" s="191"/>
      <c r="F294" s="191"/>
      <c r="G294" s="191"/>
      <c r="H294" s="191">
        <v>1</v>
      </c>
    </row>
    <row r="295" spans="1:9" x14ac:dyDescent="0.25">
      <c r="A295" s="181" t="s">
        <v>356</v>
      </c>
      <c r="B295" s="181" t="s">
        <v>85</v>
      </c>
      <c r="C295" s="182" t="s">
        <v>22</v>
      </c>
      <c r="D295" s="40"/>
      <c r="E295" s="191"/>
      <c r="F295" s="191"/>
      <c r="G295" s="191"/>
      <c r="H295" s="191">
        <v>1</v>
      </c>
    </row>
    <row r="296" spans="1:9" x14ac:dyDescent="0.25">
      <c r="A296" s="181" t="s">
        <v>361</v>
      </c>
      <c r="B296" s="181" t="s">
        <v>362</v>
      </c>
      <c r="C296" s="182" t="s">
        <v>292</v>
      </c>
      <c r="D296" s="40"/>
      <c r="E296" s="191"/>
      <c r="F296" s="191"/>
      <c r="G296" s="191"/>
      <c r="H296" s="191">
        <v>1</v>
      </c>
    </row>
    <row r="297" spans="1:9" x14ac:dyDescent="0.25">
      <c r="A297" s="181" t="s">
        <v>344</v>
      </c>
      <c r="B297" s="181" t="s">
        <v>441</v>
      </c>
      <c r="C297" s="182" t="s">
        <v>22</v>
      </c>
      <c r="D297" s="40"/>
      <c r="E297" s="191"/>
      <c r="F297" s="191"/>
      <c r="G297" s="191"/>
      <c r="H297" s="191">
        <v>1</v>
      </c>
    </row>
    <row r="298" spans="1:9" x14ac:dyDescent="0.25">
      <c r="A298" s="181" t="s">
        <v>363</v>
      </c>
      <c r="B298" s="181" t="s">
        <v>364</v>
      </c>
      <c r="C298" s="182" t="s">
        <v>292</v>
      </c>
      <c r="D298" s="40"/>
      <c r="E298" s="191"/>
      <c r="F298" s="191"/>
      <c r="G298" s="191"/>
      <c r="H298" s="191">
        <v>1</v>
      </c>
    </row>
    <row r="299" spans="1:9" x14ac:dyDescent="0.25">
      <c r="A299" s="181" t="s">
        <v>346</v>
      </c>
      <c r="B299" s="181" t="s">
        <v>347</v>
      </c>
      <c r="C299" s="182" t="s">
        <v>292</v>
      </c>
      <c r="D299" s="40"/>
      <c r="E299" s="191"/>
      <c r="F299" s="191"/>
      <c r="G299" s="191"/>
      <c r="H299" s="191">
        <v>1</v>
      </c>
    </row>
    <row r="300" spans="1:9" x14ac:dyDescent="0.25">
      <c r="A300" s="181" t="s">
        <v>348</v>
      </c>
      <c r="B300" s="181" t="s">
        <v>349</v>
      </c>
      <c r="C300" s="182" t="s">
        <v>300</v>
      </c>
      <c r="D300" s="40"/>
      <c r="E300" s="191"/>
      <c r="F300" s="191"/>
      <c r="G300" s="191"/>
      <c r="H300" s="191">
        <v>1</v>
      </c>
    </row>
    <row r="301" spans="1:9" x14ac:dyDescent="0.25">
      <c r="A301" s="181" t="s">
        <v>27</v>
      </c>
      <c r="B301" s="181" t="s">
        <v>84</v>
      </c>
      <c r="C301" s="182" t="s">
        <v>300</v>
      </c>
      <c r="D301" s="40"/>
      <c r="E301" s="191"/>
      <c r="F301" s="191"/>
      <c r="G301" s="191"/>
      <c r="H301" s="191">
        <v>1</v>
      </c>
    </row>
    <row r="302" spans="1:9" x14ac:dyDescent="0.25">
      <c r="A302" s="181" t="s">
        <v>442</v>
      </c>
      <c r="B302" s="181" t="s">
        <v>443</v>
      </c>
      <c r="C302" s="182" t="s">
        <v>292</v>
      </c>
      <c r="D302" s="40"/>
      <c r="E302" s="191"/>
      <c r="F302" s="191"/>
      <c r="G302" s="191"/>
      <c r="H302" s="191">
        <v>1</v>
      </c>
    </row>
    <row r="303" spans="1:9" x14ac:dyDescent="0.25">
      <c r="A303" s="181" t="s">
        <v>444</v>
      </c>
      <c r="B303" s="181" t="s">
        <v>445</v>
      </c>
      <c r="C303" s="182" t="s">
        <v>320</v>
      </c>
      <c r="D303" s="40"/>
      <c r="E303" s="191"/>
      <c r="F303" s="191"/>
      <c r="G303" s="191"/>
      <c r="H303" s="191">
        <v>1</v>
      </c>
    </row>
    <row r="304" spans="1:9" x14ac:dyDescent="0.25">
      <c r="A304" s="181" t="s">
        <v>446</v>
      </c>
      <c r="B304" s="181" t="s">
        <v>447</v>
      </c>
      <c r="C304" s="182" t="s">
        <v>292</v>
      </c>
      <c r="D304" s="40"/>
      <c r="E304" s="191"/>
      <c r="F304" s="191"/>
      <c r="G304" s="191"/>
      <c r="H304" s="191">
        <v>1</v>
      </c>
    </row>
    <row r="305" spans="1:9" x14ac:dyDescent="0.25">
      <c r="A305" s="181" t="s">
        <v>363</v>
      </c>
      <c r="B305" s="181" t="s">
        <v>240</v>
      </c>
      <c r="C305" s="182" t="s">
        <v>308</v>
      </c>
      <c r="D305" s="40"/>
      <c r="E305" s="191"/>
      <c r="F305" s="191"/>
      <c r="G305" s="191"/>
      <c r="H305" s="191">
        <v>1</v>
      </c>
    </row>
    <row r="306" spans="1:9" x14ac:dyDescent="0.25">
      <c r="A306" s="181" t="s">
        <v>448</v>
      </c>
      <c r="B306" s="181" t="s">
        <v>79</v>
      </c>
      <c r="C306" s="182" t="s">
        <v>292</v>
      </c>
      <c r="D306" s="40"/>
      <c r="E306" s="191"/>
      <c r="F306" s="191"/>
      <c r="G306" s="191"/>
      <c r="H306" s="191">
        <v>1</v>
      </c>
      <c r="I306" s="219"/>
    </row>
    <row r="307" spans="1:9" x14ac:dyDescent="0.25">
      <c r="A307" s="181" t="s">
        <v>442</v>
      </c>
      <c r="B307" s="181" t="s">
        <v>449</v>
      </c>
      <c r="C307" s="182" t="s">
        <v>300</v>
      </c>
      <c r="D307" s="40"/>
      <c r="E307" s="191"/>
      <c r="F307" s="191"/>
      <c r="G307" s="191"/>
      <c r="H307" s="191">
        <v>1</v>
      </c>
      <c r="I307" s="219"/>
    </row>
    <row r="308" spans="1:9" x14ac:dyDescent="0.25">
      <c r="A308" s="181" t="s">
        <v>450</v>
      </c>
      <c r="B308" s="181" t="s">
        <v>215</v>
      </c>
      <c r="C308" s="182" t="s">
        <v>300</v>
      </c>
      <c r="D308" s="40"/>
      <c r="E308" s="191"/>
      <c r="F308" s="191"/>
      <c r="G308" s="191"/>
      <c r="H308" s="191">
        <v>1</v>
      </c>
      <c r="I308" s="219"/>
    </row>
    <row r="309" spans="1:9" x14ac:dyDescent="0.25">
      <c r="A309" s="181" t="s">
        <v>451</v>
      </c>
      <c r="B309" s="181" t="s">
        <v>85</v>
      </c>
      <c r="C309" s="182" t="s">
        <v>320</v>
      </c>
      <c r="D309" s="40"/>
      <c r="E309" s="191"/>
      <c r="F309" s="191"/>
      <c r="G309" s="191"/>
      <c r="H309" s="191">
        <v>1</v>
      </c>
    </row>
    <row r="310" spans="1:9" x14ac:dyDescent="0.25">
      <c r="A310" s="181" t="s">
        <v>452</v>
      </c>
      <c r="B310" s="181" t="s">
        <v>453</v>
      </c>
      <c r="C310" s="182" t="s">
        <v>320</v>
      </c>
      <c r="D310" s="40"/>
      <c r="E310" s="191"/>
      <c r="F310" s="191"/>
      <c r="G310" s="191"/>
      <c r="H310" s="191">
        <v>1</v>
      </c>
    </row>
    <row r="311" spans="1:9" x14ac:dyDescent="0.25">
      <c r="A311" s="181" t="s">
        <v>454</v>
      </c>
      <c r="B311" s="181" t="s">
        <v>77</v>
      </c>
      <c r="C311" s="182" t="s">
        <v>300</v>
      </c>
      <c r="D311" s="239"/>
      <c r="E311" s="191"/>
      <c r="F311" s="191"/>
      <c r="G311" s="191"/>
      <c r="H311" s="191">
        <v>1</v>
      </c>
    </row>
    <row r="312" spans="1:9" x14ac:dyDescent="0.25">
      <c r="A312" s="181" t="s">
        <v>455</v>
      </c>
      <c r="B312" s="181" t="s">
        <v>456</v>
      </c>
      <c r="C312" s="182" t="s">
        <v>292</v>
      </c>
      <c r="D312" s="239"/>
      <c r="E312" s="191"/>
      <c r="F312" s="191"/>
      <c r="G312" s="191"/>
      <c r="H312" s="191">
        <v>1</v>
      </c>
    </row>
    <row r="313" spans="1:9" ht="15.75" thickBot="1" x14ac:dyDescent="0.3">
      <c r="A313" s="181" t="s">
        <v>357</v>
      </c>
      <c r="B313" s="181" t="s">
        <v>365</v>
      </c>
      <c r="C313" s="182" t="s">
        <v>311</v>
      </c>
      <c r="D313" s="239"/>
      <c r="E313" s="191"/>
      <c r="F313" s="191"/>
      <c r="G313" s="191"/>
      <c r="H313" s="191">
        <v>1</v>
      </c>
    </row>
    <row r="314" spans="1:9" ht="15.75" thickBot="1" x14ac:dyDescent="0.3">
      <c r="A314" s="298" t="s">
        <v>45</v>
      </c>
      <c r="B314" s="299"/>
      <c r="C314" s="299"/>
      <c r="D314" s="299"/>
      <c r="E314" s="211">
        <f>SUM(E287:E310)</f>
        <v>0</v>
      </c>
      <c r="F314" s="212">
        <f>SUM(F287:F310)</f>
        <v>0</v>
      </c>
      <c r="G314" s="213">
        <f>SUM(G289:G313)</f>
        <v>0</v>
      </c>
      <c r="H314" s="214">
        <f>SUM(H289:H313)</f>
        <v>68.5</v>
      </c>
    </row>
    <row r="315" spans="1:9" ht="15.75" thickBot="1" x14ac:dyDescent="0.3">
      <c r="A315" s="229"/>
      <c r="B315" s="229"/>
      <c r="C315" s="229"/>
      <c r="D315" s="229"/>
      <c r="E315" s="221"/>
      <c r="F315" s="221"/>
      <c r="G315" s="221"/>
      <c r="H315" s="221"/>
    </row>
    <row r="316" spans="1:9" ht="15.75" thickBot="1" x14ac:dyDescent="0.3">
      <c r="A316" s="223" t="s">
        <v>3</v>
      </c>
      <c r="B316" s="224"/>
      <c r="C316" s="224"/>
      <c r="D316" s="224"/>
      <c r="E316" s="225"/>
      <c r="F316" s="225"/>
      <c r="G316" s="225"/>
      <c r="H316" s="226"/>
    </row>
    <row r="317" spans="1:9" ht="15.75" thickBot="1" x14ac:dyDescent="0.3">
      <c r="A317" s="183" t="s">
        <v>266</v>
      </c>
      <c r="B317" s="183" t="s">
        <v>267</v>
      </c>
      <c r="C317" s="184" t="s">
        <v>0</v>
      </c>
      <c r="D317" s="3"/>
      <c r="E317" s="191">
        <v>3</v>
      </c>
      <c r="F317" s="191">
        <v>10</v>
      </c>
      <c r="G317" s="191"/>
      <c r="H317" s="191"/>
    </row>
    <row r="318" spans="1:9" ht="14.25" customHeight="1" thickBot="1" x14ac:dyDescent="0.3">
      <c r="A318" s="301" t="s">
        <v>108</v>
      </c>
      <c r="B318" s="302"/>
      <c r="C318" s="302"/>
      <c r="D318" s="302"/>
      <c r="E318" s="211">
        <f>SUM(E317:E317)</f>
        <v>3</v>
      </c>
      <c r="F318" s="212">
        <f>SUM(F317)</f>
        <v>10</v>
      </c>
      <c r="G318" s="213">
        <f>SUM(G317)</f>
        <v>0</v>
      </c>
      <c r="H318" s="214">
        <f>SUM(H317)</f>
        <v>0</v>
      </c>
    </row>
    <row r="319" spans="1:9" ht="14.25" customHeight="1" thickBot="1" x14ac:dyDescent="0.3">
      <c r="A319" s="200"/>
      <c r="B319" s="200"/>
      <c r="C319" s="190"/>
      <c r="E319" s="191"/>
      <c r="F319" s="191"/>
      <c r="G319" s="191"/>
      <c r="H319" s="191"/>
    </row>
    <row r="320" spans="1:9" ht="15.75" thickBot="1" x14ac:dyDescent="0.3">
      <c r="A320" s="298" t="s">
        <v>45</v>
      </c>
      <c r="B320" s="299"/>
      <c r="C320" s="299"/>
      <c r="D320" s="299"/>
      <c r="E320" s="211">
        <f>SUM(E319:E319)</f>
        <v>0</v>
      </c>
      <c r="F320" s="212">
        <f>SUM(F319:F319)</f>
        <v>0</v>
      </c>
      <c r="G320" s="213">
        <f>SUM(G319:G319)</f>
        <v>0</v>
      </c>
      <c r="H320" s="214">
        <f>SUM(H319:H319)</f>
        <v>0</v>
      </c>
    </row>
    <row r="321" spans="1:9" ht="15.75" thickBot="1" x14ac:dyDescent="0.3">
      <c r="A321" s="229"/>
      <c r="B321" s="229"/>
      <c r="C321" s="229"/>
      <c r="D321" s="229"/>
      <c r="E321" s="221"/>
      <c r="F321" s="221"/>
      <c r="G321" s="221"/>
      <c r="H321" s="221"/>
    </row>
    <row r="322" spans="1:9" ht="15.75" thickBot="1" x14ac:dyDescent="0.3">
      <c r="A322" s="223" t="s">
        <v>2</v>
      </c>
      <c r="B322" s="224"/>
      <c r="C322" s="224"/>
      <c r="D322" s="224"/>
      <c r="E322" s="225"/>
      <c r="F322" s="225"/>
      <c r="G322" s="225"/>
      <c r="H322" s="226"/>
    </row>
    <row r="323" spans="1:9" x14ac:dyDescent="0.25">
      <c r="A323" s="183" t="s">
        <v>185</v>
      </c>
      <c r="B323" s="183" t="s">
        <v>83</v>
      </c>
      <c r="C323" s="184" t="s">
        <v>0</v>
      </c>
      <c r="D323" s="189"/>
      <c r="E323" s="191">
        <v>5</v>
      </c>
      <c r="F323" s="191">
        <v>2</v>
      </c>
      <c r="G323" s="191">
        <v>2</v>
      </c>
      <c r="H323" s="191"/>
    </row>
    <row r="324" spans="1:9" x14ac:dyDescent="0.25">
      <c r="A324" s="183" t="s">
        <v>286</v>
      </c>
      <c r="B324" s="183" t="s">
        <v>287</v>
      </c>
      <c r="C324" s="184" t="s">
        <v>103</v>
      </c>
      <c r="D324" s="189"/>
      <c r="E324" s="191">
        <v>27.5</v>
      </c>
      <c r="F324" s="191"/>
      <c r="G324" s="191">
        <v>2</v>
      </c>
      <c r="H324" s="191"/>
    </row>
    <row r="325" spans="1:9" ht="15.75" thickBot="1" x14ac:dyDescent="0.3">
      <c r="A325" s="183" t="s">
        <v>278</v>
      </c>
      <c r="B325" s="183" t="s">
        <v>256</v>
      </c>
      <c r="C325" s="184" t="s">
        <v>0</v>
      </c>
      <c r="D325" s="189"/>
      <c r="E325" s="172">
        <v>5</v>
      </c>
      <c r="F325" s="172"/>
      <c r="G325" s="172">
        <v>2</v>
      </c>
      <c r="H325" s="168"/>
      <c r="I325" s="209" t="s">
        <v>525</v>
      </c>
    </row>
    <row r="326" spans="1:9" ht="15.75" thickBot="1" x14ac:dyDescent="0.3">
      <c r="A326" s="301" t="s">
        <v>108</v>
      </c>
      <c r="B326" s="302"/>
      <c r="C326" s="302"/>
      <c r="D326" s="302"/>
      <c r="E326" s="211">
        <f>SUM(E323:E325)</f>
        <v>37.5</v>
      </c>
      <c r="F326" s="212">
        <f>SUM(F323:F325)</f>
        <v>2</v>
      </c>
      <c r="G326" s="213">
        <f>SUM(G323:G325)</f>
        <v>6</v>
      </c>
      <c r="H326" s="214">
        <f>SUM(H323:H323)</f>
        <v>0</v>
      </c>
    </row>
    <row r="327" spans="1:9" x14ac:dyDescent="0.25">
      <c r="A327" s="183" t="s">
        <v>271</v>
      </c>
      <c r="B327" s="183" t="s">
        <v>272</v>
      </c>
      <c r="C327" s="184" t="s">
        <v>10</v>
      </c>
      <c r="D327" s="215"/>
      <c r="E327" s="191">
        <v>17</v>
      </c>
      <c r="F327" s="191">
        <v>15</v>
      </c>
      <c r="G327" s="191">
        <v>50</v>
      </c>
      <c r="H327" s="191"/>
    </row>
    <row r="328" spans="1:9" x14ac:dyDescent="0.25">
      <c r="A328" s="183" t="s">
        <v>186</v>
      </c>
      <c r="B328" s="183" t="s">
        <v>80</v>
      </c>
      <c r="C328" s="184" t="s">
        <v>16</v>
      </c>
      <c r="D328" s="215"/>
      <c r="E328" s="191">
        <v>11</v>
      </c>
      <c r="F328" s="191">
        <v>3.33</v>
      </c>
      <c r="G328" s="191">
        <v>3</v>
      </c>
      <c r="H328" s="191"/>
    </row>
    <row r="329" spans="1:9" x14ac:dyDescent="0.25">
      <c r="A329" s="183" t="s">
        <v>273</v>
      </c>
      <c r="B329" s="183" t="s">
        <v>274</v>
      </c>
      <c r="C329" s="184" t="s">
        <v>10</v>
      </c>
      <c r="D329" s="215"/>
      <c r="E329" s="191">
        <v>5</v>
      </c>
      <c r="F329" s="191">
        <v>10.33</v>
      </c>
      <c r="G329" s="191">
        <v>10</v>
      </c>
      <c r="H329" s="191"/>
    </row>
    <row r="330" spans="1:9" x14ac:dyDescent="0.25">
      <c r="A330" s="183" t="s">
        <v>275</v>
      </c>
      <c r="B330" s="183" t="s">
        <v>276</v>
      </c>
      <c r="C330" s="184" t="s">
        <v>10</v>
      </c>
      <c r="D330" s="40"/>
      <c r="E330" s="191">
        <v>4</v>
      </c>
      <c r="F330" s="191">
        <v>21.33</v>
      </c>
      <c r="G330" s="191">
        <v>12</v>
      </c>
      <c r="H330" s="191"/>
    </row>
    <row r="331" spans="1:9" x14ac:dyDescent="0.25">
      <c r="A331" s="183" t="s">
        <v>268</v>
      </c>
      <c r="B331" s="183" t="s">
        <v>256</v>
      </c>
      <c r="C331" s="184" t="s">
        <v>16</v>
      </c>
      <c r="D331" s="40"/>
      <c r="E331" s="191">
        <v>4</v>
      </c>
      <c r="F331" s="191">
        <v>2.33</v>
      </c>
      <c r="G331" s="191">
        <v>10</v>
      </c>
      <c r="H331" s="191"/>
    </row>
    <row r="332" spans="1:9" x14ac:dyDescent="0.25">
      <c r="A332" s="183" t="s">
        <v>283</v>
      </c>
      <c r="B332" s="183" t="s">
        <v>284</v>
      </c>
      <c r="C332" s="184" t="s">
        <v>15</v>
      </c>
      <c r="D332" s="40"/>
      <c r="E332" s="191">
        <v>39.5</v>
      </c>
      <c r="F332" s="191">
        <v>10</v>
      </c>
      <c r="G332" s="191">
        <v>25</v>
      </c>
      <c r="H332" s="191"/>
    </row>
    <row r="333" spans="1:9" x14ac:dyDescent="0.25">
      <c r="A333" s="183" t="s">
        <v>273</v>
      </c>
      <c r="B333" s="183" t="s">
        <v>285</v>
      </c>
      <c r="C333" s="184" t="s">
        <v>15</v>
      </c>
      <c r="D333" s="40"/>
      <c r="E333" s="191">
        <v>6.5</v>
      </c>
      <c r="F333" s="191">
        <v>10</v>
      </c>
      <c r="G333" s="191">
        <v>15</v>
      </c>
      <c r="H333" s="191"/>
    </row>
    <row r="334" spans="1:9" x14ac:dyDescent="0.25">
      <c r="A334" s="195" t="s">
        <v>419</v>
      </c>
      <c r="B334" s="195" t="s">
        <v>420</v>
      </c>
      <c r="C334" s="196" t="s">
        <v>16</v>
      </c>
      <c r="D334" s="40"/>
      <c r="E334" s="191"/>
      <c r="F334" s="191"/>
      <c r="G334" s="191">
        <v>5</v>
      </c>
      <c r="H334" s="191"/>
    </row>
    <row r="335" spans="1:9" x14ac:dyDescent="0.25">
      <c r="A335" s="195" t="s">
        <v>269</v>
      </c>
      <c r="B335" s="195" t="s">
        <v>270</v>
      </c>
      <c r="C335" s="196" t="s">
        <v>22</v>
      </c>
      <c r="D335" s="40"/>
      <c r="E335" s="191"/>
      <c r="F335" s="191"/>
      <c r="G335" s="191">
        <v>1</v>
      </c>
      <c r="H335" s="191"/>
    </row>
    <row r="336" spans="1:9" x14ac:dyDescent="0.25">
      <c r="A336" s="195" t="s">
        <v>376</v>
      </c>
      <c r="B336" s="195" t="s">
        <v>377</v>
      </c>
      <c r="C336" s="196" t="s">
        <v>22</v>
      </c>
      <c r="D336" s="40"/>
      <c r="E336" s="191"/>
      <c r="F336" s="191">
        <v>0.33</v>
      </c>
      <c r="G336" s="191">
        <v>1</v>
      </c>
      <c r="H336" s="191">
        <v>2</v>
      </c>
    </row>
    <row r="337" spans="1:8" x14ac:dyDescent="0.25">
      <c r="A337" s="181" t="s">
        <v>369</v>
      </c>
      <c r="B337" s="181" t="s">
        <v>370</v>
      </c>
      <c r="C337" s="182" t="s">
        <v>300</v>
      </c>
      <c r="D337" s="40"/>
      <c r="E337" s="191"/>
      <c r="F337" s="191"/>
      <c r="G337" s="191"/>
      <c r="H337" s="191">
        <v>1</v>
      </c>
    </row>
    <row r="338" spans="1:8" x14ac:dyDescent="0.25">
      <c r="A338" s="181" t="s">
        <v>379</v>
      </c>
      <c r="B338" s="181" t="s">
        <v>84</v>
      </c>
      <c r="C338" s="182" t="s">
        <v>22</v>
      </c>
      <c r="D338" s="40"/>
      <c r="E338" s="191"/>
      <c r="F338" s="191">
        <v>1.33</v>
      </c>
      <c r="G338" s="191"/>
      <c r="H338" s="191">
        <v>1</v>
      </c>
    </row>
    <row r="339" spans="1:8" x14ac:dyDescent="0.25">
      <c r="A339" s="181" t="s">
        <v>368</v>
      </c>
      <c r="B339" s="181" t="s">
        <v>327</v>
      </c>
      <c r="C339" s="182" t="s">
        <v>292</v>
      </c>
      <c r="D339" s="40"/>
      <c r="E339" s="191"/>
      <c r="F339" s="191"/>
      <c r="G339" s="191"/>
      <c r="H339" s="191">
        <v>1</v>
      </c>
    </row>
    <row r="340" spans="1:8" x14ac:dyDescent="0.25">
      <c r="A340" s="181" t="s">
        <v>368</v>
      </c>
      <c r="B340" s="181" t="s">
        <v>378</v>
      </c>
      <c r="C340" s="182" t="s">
        <v>300</v>
      </c>
      <c r="D340" s="40"/>
      <c r="E340" s="191"/>
      <c r="F340" s="191"/>
      <c r="G340" s="191"/>
      <c r="H340" s="191">
        <v>1</v>
      </c>
    </row>
    <row r="341" spans="1:8" x14ac:dyDescent="0.25">
      <c r="A341" s="181" t="s">
        <v>382</v>
      </c>
      <c r="B341" s="181" t="s">
        <v>252</v>
      </c>
      <c r="C341" s="182" t="s">
        <v>292</v>
      </c>
      <c r="D341" s="40"/>
      <c r="E341" s="191"/>
      <c r="F341" s="191"/>
      <c r="G341" s="191"/>
      <c r="H341" s="191">
        <v>1</v>
      </c>
    </row>
    <row r="342" spans="1:8" x14ac:dyDescent="0.25">
      <c r="A342" s="181" t="s">
        <v>468</v>
      </c>
      <c r="B342" s="181" t="s">
        <v>469</v>
      </c>
      <c r="C342" s="182" t="s">
        <v>292</v>
      </c>
      <c r="D342" s="40"/>
      <c r="E342" s="191"/>
      <c r="F342" s="191"/>
      <c r="G342" s="191"/>
      <c r="H342" s="191">
        <v>1</v>
      </c>
    </row>
    <row r="343" spans="1:8" x14ac:dyDescent="0.25">
      <c r="A343" s="181" t="s">
        <v>470</v>
      </c>
      <c r="B343" s="181" t="s">
        <v>471</v>
      </c>
      <c r="C343" s="182" t="s">
        <v>292</v>
      </c>
      <c r="D343" s="40"/>
      <c r="E343" s="191"/>
      <c r="F343" s="191"/>
      <c r="G343" s="191"/>
      <c r="H343" s="191">
        <v>1</v>
      </c>
    </row>
    <row r="344" spans="1:8" x14ac:dyDescent="0.25">
      <c r="A344" s="181" t="s">
        <v>472</v>
      </c>
      <c r="B344" s="181" t="s">
        <v>297</v>
      </c>
      <c r="C344" s="182" t="s">
        <v>292</v>
      </c>
      <c r="D344" s="40"/>
      <c r="E344" s="191"/>
      <c r="F344" s="191"/>
      <c r="G344" s="191"/>
      <c r="H344" s="191">
        <v>1</v>
      </c>
    </row>
    <row r="345" spans="1:8" x14ac:dyDescent="0.25">
      <c r="A345" s="181" t="s">
        <v>355</v>
      </c>
      <c r="B345" s="181" t="s">
        <v>473</v>
      </c>
      <c r="C345" s="182" t="s">
        <v>320</v>
      </c>
      <c r="D345" s="40"/>
      <c r="E345" s="191"/>
      <c r="F345" s="191"/>
      <c r="G345" s="191"/>
      <c r="H345" s="191">
        <v>1</v>
      </c>
    </row>
    <row r="346" spans="1:8" x14ac:dyDescent="0.25">
      <c r="A346" s="181" t="s">
        <v>474</v>
      </c>
      <c r="B346" s="181" t="s">
        <v>240</v>
      </c>
      <c r="C346" s="182" t="s">
        <v>320</v>
      </c>
      <c r="D346" s="40"/>
      <c r="E346" s="191"/>
      <c r="F346" s="191"/>
      <c r="G346" s="191"/>
      <c r="H346" s="191">
        <v>1</v>
      </c>
    </row>
    <row r="347" spans="1:8" x14ac:dyDescent="0.25">
      <c r="A347" s="181" t="s">
        <v>380</v>
      </c>
      <c r="B347" s="181" t="s">
        <v>381</v>
      </c>
      <c r="C347" s="182" t="s">
        <v>300</v>
      </c>
      <c r="D347" s="40"/>
      <c r="E347" s="191"/>
      <c r="F347" s="191"/>
      <c r="G347" s="191"/>
      <c r="H347" s="191">
        <v>1</v>
      </c>
    </row>
    <row r="348" spans="1:8" ht="12.75" customHeight="1" x14ac:dyDescent="0.25">
      <c r="A348" s="181" t="s">
        <v>371</v>
      </c>
      <c r="B348" s="181" t="s">
        <v>372</v>
      </c>
      <c r="C348" s="182" t="s">
        <v>300</v>
      </c>
      <c r="D348" s="40"/>
      <c r="E348" s="191"/>
      <c r="F348" s="191"/>
      <c r="G348" s="191"/>
      <c r="H348" s="191">
        <v>1</v>
      </c>
    </row>
    <row r="349" spans="1:8" ht="12.75" customHeight="1" x14ac:dyDescent="0.25">
      <c r="A349" s="181" t="s">
        <v>373</v>
      </c>
      <c r="B349" s="181" t="s">
        <v>374</v>
      </c>
      <c r="C349" s="182" t="s">
        <v>292</v>
      </c>
      <c r="D349" s="40"/>
      <c r="E349" s="191"/>
      <c r="F349" s="191"/>
      <c r="G349" s="191"/>
      <c r="H349" s="191">
        <v>1</v>
      </c>
    </row>
    <row r="350" spans="1:8" x14ac:dyDescent="0.25">
      <c r="A350" s="181" t="s">
        <v>475</v>
      </c>
      <c r="B350" s="181" t="s">
        <v>476</v>
      </c>
      <c r="C350" s="182" t="s">
        <v>292</v>
      </c>
      <c r="D350" s="40"/>
      <c r="E350" s="191"/>
      <c r="F350" s="191"/>
      <c r="G350" s="191"/>
      <c r="H350" s="191">
        <v>1</v>
      </c>
    </row>
    <row r="351" spans="1:8" ht="15.75" thickBot="1" x14ac:dyDescent="0.3">
      <c r="A351" s="181" t="s">
        <v>375</v>
      </c>
      <c r="B351" s="181" t="s">
        <v>277</v>
      </c>
      <c r="C351" s="182" t="s">
        <v>292</v>
      </c>
      <c r="D351" s="40"/>
      <c r="E351" s="191"/>
      <c r="F351" s="191"/>
      <c r="G351" s="191"/>
      <c r="H351" s="191">
        <v>1</v>
      </c>
    </row>
    <row r="352" spans="1:8" ht="15.75" thickBot="1" x14ac:dyDescent="0.3">
      <c r="A352" s="298" t="s">
        <v>45</v>
      </c>
      <c r="B352" s="299"/>
      <c r="C352" s="299"/>
      <c r="D352" s="299"/>
      <c r="E352" s="211">
        <f>SUM(E327:E351)</f>
        <v>87</v>
      </c>
      <c r="F352" s="212">
        <f>SUM(F327:F351)</f>
        <v>73.97999999999999</v>
      </c>
      <c r="G352" s="213">
        <f>SUM(G327:G351)</f>
        <v>132</v>
      </c>
      <c r="H352" s="214">
        <f>SUM(H327:H351)</f>
        <v>17</v>
      </c>
    </row>
    <row r="353" spans="1:8" ht="15.75" thickBot="1" x14ac:dyDescent="0.3">
      <c r="A353" s="229"/>
      <c r="B353" s="229"/>
      <c r="C353" s="229"/>
      <c r="D353" s="229"/>
      <c r="E353" s="221"/>
      <c r="F353" s="221"/>
      <c r="G353" s="221"/>
      <c r="H353" s="221"/>
    </row>
    <row r="354" spans="1:8" ht="15.75" thickBot="1" x14ac:dyDescent="0.3">
      <c r="A354" s="223" t="s">
        <v>8</v>
      </c>
      <c r="B354" s="224"/>
      <c r="C354" s="224"/>
      <c r="D354" s="224"/>
      <c r="E354" s="225"/>
      <c r="F354" s="225"/>
      <c r="G354" s="225"/>
      <c r="H354" s="226"/>
    </row>
    <row r="355" spans="1:8" x14ac:dyDescent="0.25">
      <c r="A355" s="183" t="s">
        <v>182</v>
      </c>
      <c r="B355" s="183" t="s">
        <v>138</v>
      </c>
      <c r="C355" s="184" t="s">
        <v>103</v>
      </c>
      <c r="D355" s="40"/>
      <c r="E355" s="191">
        <v>5</v>
      </c>
      <c r="F355" s="191"/>
      <c r="G355" s="191"/>
      <c r="H355" s="191"/>
    </row>
    <row r="356" spans="1:8" ht="15.75" thickBot="1" x14ac:dyDescent="0.3">
      <c r="A356" s="181" t="s">
        <v>178</v>
      </c>
      <c r="B356" s="181" t="s">
        <v>134</v>
      </c>
      <c r="C356" s="182" t="s">
        <v>0</v>
      </c>
      <c r="D356" s="3"/>
      <c r="E356" s="191"/>
      <c r="F356" s="191"/>
      <c r="G356" s="191"/>
      <c r="H356" s="191">
        <v>15</v>
      </c>
    </row>
    <row r="357" spans="1:8" ht="15.75" thickBot="1" x14ac:dyDescent="0.3">
      <c r="A357" s="301" t="s">
        <v>108</v>
      </c>
      <c r="B357" s="302"/>
      <c r="C357" s="302"/>
      <c r="D357" s="302"/>
      <c r="E357" s="211">
        <f>SUM(E355:E356)</f>
        <v>5</v>
      </c>
      <c r="F357" s="212">
        <f>SUM(F355:F356)</f>
        <v>0</v>
      </c>
      <c r="G357" s="213">
        <f>SUM(G355:G356)</f>
        <v>0</v>
      </c>
      <c r="H357" s="214">
        <f>SUM(H355:H356)</f>
        <v>15</v>
      </c>
    </row>
    <row r="358" spans="1:8" x14ac:dyDescent="0.25">
      <c r="A358" s="181" t="s">
        <v>388</v>
      </c>
      <c r="B358" s="181" t="s">
        <v>421</v>
      </c>
      <c r="C358" s="182" t="s">
        <v>308</v>
      </c>
      <c r="D358" s="215"/>
      <c r="E358" s="191">
        <v>18</v>
      </c>
      <c r="F358" s="191"/>
      <c r="G358" s="191"/>
      <c r="H358" s="191">
        <v>1</v>
      </c>
    </row>
    <row r="359" spans="1:8" x14ac:dyDescent="0.25">
      <c r="A359" s="181" t="s">
        <v>388</v>
      </c>
      <c r="B359" s="181" t="s">
        <v>389</v>
      </c>
      <c r="C359" s="182" t="s">
        <v>28</v>
      </c>
      <c r="D359" s="40"/>
      <c r="E359" s="191">
        <v>7</v>
      </c>
      <c r="F359" s="191"/>
      <c r="G359" s="191"/>
      <c r="H359" s="191">
        <v>15</v>
      </c>
    </row>
    <row r="360" spans="1:8" x14ac:dyDescent="0.25">
      <c r="A360" s="181" t="s">
        <v>180</v>
      </c>
      <c r="B360" s="181" t="s">
        <v>137</v>
      </c>
      <c r="C360" s="182" t="s">
        <v>22</v>
      </c>
      <c r="D360" s="40"/>
      <c r="E360" s="191">
        <v>3</v>
      </c>
      <c r="F360" s="191">
        <v>0.67</v>
      </c>
      <c r="G360" s="191"/>
      <c r="H360" s="191">
        <v>1</v>
      </c>
    </row>
    <row r="361" spans="1:8" x14ac:dyDescent="0.25">
      <c r="A361" s="181" t="s">
        <v>183</v>
      </c>
      <c r="B361" s="181" t="s">
        <v>139</v>
      </c>
      <c r="C361" s="182" t="s">
        <v>15</v>
      </c>
      <c r="D361" s="40"/>
      <c r="E361" s="191"/>
      <c r="F361" s="191"/>
      <c r="G361" s="191"/>
      <c r="H361" s="191">
        <v>20</v>
      </c>
    </row>
    <row r="362" spans="1:8" x14ac:dyDescent="0.25">
      <c r="A362" s="181" t="s">
        <v>383</v>
      </c>
      <c r="B362" s="181" t="s">
        <v>38</v>
      </c>
      <c r="C362" s="182" t="s">
        <v>300</v>
      </c>
      <c r="D362" s="40"/>
      <c r="E362" s="191"/>
      <c r="F362" s="191"/>
      <c r="G362" s="191"/>
      <c r="H362" s="191">
        <v>1</v>
      </c>
    </row>
    <row r="363" spans="1:8" x14ac:dyDescent="0.25">
      <c r="A363" s="181" t="s">
        <v>422</v>
      </c>
      <c r="B363" s="181" t="s">
        <v>423</v>
      </c>
      <c r="C363" s="182" t="s">
        <v>28</v>
      </c>
      <c r="D363" s="40"/>
      <c r="E363" s="191"/>
      <c r="F363" s="191"/>
      <c r="G363" s="191"/>
      <c r="H363" s="191">
        <v>11.5</v>
      </c>
    </row>
    <row r="364" spans="1:8" x14ac:dyDescent="0.25">
      <c r="A364" s="183" t="s">
        <v>179</v>
      </c>
      <c r="B364" s="183" t="s">
        <v>131</v>
      </c>
      <c r="C364" s="184" t="s">
        <v>16</v>
      </c>
      <c r="D364" s="40"/>
      <c r="E364" s="191"/>
      <c r="F364" s="191">
        <v>20.67</v>
      </c>
      <c r="G364" s="191">
        <v>15</v>
      </c>
      <c r="H364" s="191">
        <v>5</v>
      </c>
    </row>
    <row r="365" spans="1:8" x14ac:dyDescent="0.25">
      <c r="A365" s="181" t="s">
        <v>386</v>
      </c>
      <c r="B365" s="181" t="s">
        <v>387</v>
      </c>
      <c r="C365" s="182" t="s">
        <v>10</v>
      </c>
      <c r="D365" s="40"/>
      <c r="E365" s="191"/>
      <c r="F365" s="191"/>
      <c r="G365" s="191"/>
      <c r="H365" s="191">
        <v>17</v>
      </c>
    </row>
    <row r="366" spans="1:8" x14ac:dyDescent="0.25">
      <c r="A366" s="183" t="s">
        <v>181</v>
      </c>
      <c r="B366" s="183" t="s">
        <v>135</v>
      </c>
      <c r="C366" s="184" t="s">
        <v>16</v>
      </c>
      <c r="D366" s="40"/>
      <c r="E366" s="191"/>
      <c r="F366" s="191"/>
      <c r="G366" s="191">
        <v>1</v>
      </c>
      <c r="H366" s="191">
        <v>10</v>
      </c>
    </row>
    <row r="367" spans="1:8" x14ac:dyDescent="0.25">
      <c r="A367" s="183" t="s">
        <v>178</v>
      </c>
      <c r="B367" s="183" t="s">
        <v>133</v>
      </c>
      <c r="C367" s="184" t="s">
        <v>16</v>
      </c>
      <c r="D367" s="40"/>
      <c r="E367" s="191"/>
      <c r="F367" s="191">
        <v>2.67</v>
      </c>
      <c r="G367" s="191">
        <v>5</v>
      </c>
      <c r="H367" s="191">
        <v>11.5</v>
      </c>
    </row>
    <row r="368" spans="1:8" x14ac:dyDescent="0.25">
      <c r="A368" s="185" t="s">
        <v>178</v>
      </c>
      <c r="B368" s="185" t="s">
        <v>136</v>
      </c>
      <c r="C368" s="186" t="s">
        <v>10</v>
      </c>
      <c r="D368" s="40"/>
      <c r="E368" s="191"/>
      <c r="F368" s="191"/>
      <c r="G368" s="191">
        <v>1</v>
      </c>
      <c r="H368" s="191"/>
    </row>
    <row r="369" spans="1:8" x14ac:dyDescent="0.25">
      <c r="A369" s="181" t="s">
        <v>384</v>
      </c>
      <c r="B369" s="181" t="s">
        <v>385</v>
      </c>
      <c r="C369" s="182" t="s">
        <v>22</v>
      </c>
      <c r="D369" s="40"/>
      <c r="E369" s="191"/>
      <c r="F369" s="191"/>
      <c r="G369" s="191"/>
      <c r="H369" s="191">
        <v>1</v>
      </c>
    </row>
    <row r="370" spans="1:8" ht="15.75" thickBot="1" x14ac:dyDescent="0.3">
      <c r="A370" s="181" t="s">
        <v>384</v>
      </c>
      <c r="B370" s="181" t="s">
        <v>277</v>
      </c>
      <c r="C370" s="182" t="s">
        <v>300</v>
      </c>
      <c r="D370" s="40"/>
      <c r="E370" s="191"/>
      <c r="F370" s="191"/>
      <c r="G370" s="191"/>
      <c r="H370" s="191">
        <v>1</v>
      </c>
    </row>
    <row r="371" spans="1:8" ht="15.75" thickBot="1" x14ac:dyDescent="0.3">
      <c r="A371" s="298" t="s">
        <v>45</v>
      </c>
      <c r="B371" s="299"/>
      <c r="C371" s="299"/>
      <c r="D371" s="300"/>
      <c r="E371" s="211">
        <f>SUM(E358:E370)</f>
        <v>28</v>
      </c>
      <c r="F371" s="212">
        <f>SUM(F358:F370)</f>
        <v>24.010000000000005</v>
      </c>
      <c r="G371" s="213">
        <f>SUM(G358:G370)</f>
        <v>22</v>
      </c>
      <c r="H371" s="214">
        <f>SUM(H358:H370)</f>
        <v>95</v>
      </c>
    </row>
    <row r="372" spans="1:8" x14ac:dyDescent="0.25">
      <c r="A372" s="220"/>
      <c r="B372" s="220"/>
      <c r="C372" s="220"/>
      <c r="D372" s="220"/>
      <c r="E372" s="240"/>
      <c r="F372" s="240"/>
      <c r="G372" s="240"/>
      <c r="H372" s="240"/>
    </row>
  </sheetData>
  <sortState xmlns:xlrd2="http://schemas.microsoft.com/office/spreadsheetml/2017/richdata2" ref="A98:H127">
    <sortCondition ref="A98:A127"/>
  </sortState>
  <mergeCells count="57">
    <mergeCell ref="A81:D81"/>
    <mergeCell ref="A71:D71"/>
    <mergeCell ref="A63:D63"/>
    <mergeCell ref="A54:H54"/>
    <mergeCell ref="A61:D61"/>
    <mergeCell ref="A77:D77"/>
    <mergeCell ref="A75:D75"/>
    <mergeCell ref="A2:D2"/>
    <mergeCell ref="A67:D67"/>
    <mergeCell ref="A30:D30"/>
    <mergeCell ref="A20:D20"/>
    <mergeCell ref="A3:H3"/>
    <mergeCell ref="A22:H22"/>
    <mergeCell ref="A5:D5"/>
    <mergeCell ref="A52:D52"/>
    <mergeCell ref="A222:D222"/>
    <mergeCell ref="A206:D206"/>
    <mergeCell ref="A189:D189"/>
    <mergeCell ref="A201:D201"/>
    <mergeCell ref="A218:D218"/>
    <mergeCell ref="A148:D148"/>
    <mergeCell ref="A139:D139"/>
    <mergeCell ref="A216:D216"/>
    <mergeCell ref="A157:D157"/>
    <mergeCell ref="A183:D183"/>
    <mergeCell ref="A152:D152"/>
    <mergeCell ref="A170:D170"/>
    <mergeCell ref="A84:D84"/>
    <mergeCell ref="A249:D249"/>
    <mergeCell ref="A91:D91"/>
    <mergeCell ref="A129:D129"/>
    <mergeCell ref="A135:D135"/>
    <mergeCell ref="A123:D123"/>
    <mergeCell ref="A241:D241"/>
    <mergeCell ref="A133:D133"/>
    <mergeCell ref="A127:D127"/>
    <mergeCell ref="A210:D210"/>
    <mergeCell ref="A212:D212"/>
    <mergeCell ref="A161:D161"/>
    <mergeCell ref="A163:D163"/>
    <mergeCell ref="A193:D193"/>
    <mergeCell ref="A197:D197"/>
    <mergeCell ref="A179:D179"/>
    <mergeCell ref="A371:D371"/>
    <mergeCell ref="A326:D326"/>
    <mergeCell ref="A318:D318"/>
    <mergeCell ref="A357:D357"/>
    <mergeCell ref="A227:D227"/>
    <mergeCell ref="A284:D284"/>
    <mergeCell ref="A251:D251"/>
    <mergeCell ref="A245:D245"/>
    <mergeCell ref="A237:D237"/>
    <mergeCell ref="A352:D352"/>
    <mergeCell ref="A320:D320"/>
    <mergeCell ref="A255:D255"/>
    <mergeCell ref="A314:D314"/>
    <mergeCell ref="A288:D288"/>
  </mergeCells>
  <phoneticPr fontId="14" type="noConversion"/>
  <pageMargins left="0.7" right="0.7" top="0.75" bottom="0.75" header="0.3" footer="0.3"/>
  <pageSetup scale="97" orientation="landscape" r:id="rId1"/>
  <rowBreaks count="1" manualBreakCount="1"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Toetuste jaotus</vt:lpstr>
      <vt:lpstr>Punktid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Evelin</cp:lastModifiedBy>
  <cp:lastPrinted>2017-02-08T09:32:08Z</cp:lastPrinted>
  <dcterms:created xsi:type="dcterms:W3CDTF">2016-11-17T09:50:21Z</dcterms:created>
  <dcterms:modified xsi:type="dcterms:W3CDTF">2021-03-15T11:35:29Z</dcterms:modified>
</cp:coreProperties>
</file>